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1.xml" ContentType="application/vnd.openxmlformats-officedocument.drawing+xml"/>
  <Override PartName="/xl/tables/table5.xml" ContentType="application/vnd.openxmlformats-officedocument.spreadsheetml.table+xml"/>
  <Override PartName="/xl/drawings/drawing2.xml" ContentType="application/vnd.openxmlformats-officedocument.drawing+xml"/>
  <Override PartName="/xl/tables/table6.xml" ContentType="application/vnd.openxmlformats-officedocument.spreadsheetml.table+xml"/>
  <Override PartName="/xl/drawings/drawing3.xml" ContentType="application/vnd.openxmlformats-officedocument.drawing+xml"/>
  <Override PartName="/xl/tables/table7.xml" ContentType="application/vnd.openxmlformats-officedocument.spreadsheetml.table+xml"/>
  <Override PartName="/xl/drawings/drawing4.xml" ContentType="application/vnd.openxmlformats-officedocument.drawing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on\Documents\COLEGIO\SECRETARIA\CIRCULARES\2022\"/>
    </mc:Choice>
  </mc:AlternateContent>
  <bookViews>
    <workbookView xWindow="0" yWindow="0" windowWidth="23040" windowHeight="9264" activeTab="8"/>
  </bookViews>
  <sheets>
    <sheet name="SUA 1" sheetId="1" r:id="rId1"/>
    <sheet name="SUA 2" sheetId="2" r:id="rId2"/>
    <sheet name="SUA 3" sheetId="3" r:id="rId3"/>
    <sheet name="SUA 4" sheetId="4" r:id="rId4"/>
    <sheet name="SUA 05" sheetId="5" r:id="rId5"/>
    <sheet name="SUA 06" sheetId="6" r:id="rId6"/>
    <sheet name="SUA 07" sheetId="7" r:id="rId7"/>
    <sheet name="SUA 08" sheetId="8" r:id="rId8"/>
    <sheet name="SUA 09" sheetId="9" r:id="rId9"/>
    <sheet name="TABLA MEJORA UTIL Y ACCESIBILID" sheetId="11" r:id="rId10"/>
    <sheet name="VALORACIÓN" sheetId="10" r:id="rId11"/>
  </sheets>
  <definedNames>
    <definedName name="_xlnm._FilterDatabase" localSheetId="9" hidden="1">'TABLA MEJORA UTIL Y ACCESIBILID'!$C$3:$J$3</definedName>
    <definedName name="_xlnm.Print_Area" localSheetId="4">'SUA 05'!$D$9:$L$31</definedName>
    <definedName name="_xlnm.Print_Area" localSheetId="5">'SUA 06'!$D$9:$L$26</definedName>
    <definedName name="_xlnm.Print_Area" localSheetId="6">'SUA 07'!$D$9:$L$20</definedName>
    <definedName name="_xlnm.Print_Area" localSheetId="7">'SUA 08'!$D$6:$L$45</definedName>
    <definedName name="_xlnm.Print_Area" localSheetId="8">'SUA 09'!$D$9:$L$36</definedName>
    <definedName name="_xlnm.Print_Area" localSheetId="0">'SUA 1'!$D$9:$L$29</definedName>
    <definedName name="_xlnm.Print_Area" localSheetId="1">'SUA 2'!$D$9:$L$31</definedName>
    <definedName name="_xlnm.Print_Area" localSheetId="2">'SUA 3'!$D$9:$L$30</definedName>
    <definedName name="_xlnm.Print_Area" localSheetId="3">'SUA 4'!$D$9:$L$31</definedName>
    <definedName name="_xlnm.Print_Area" localSheetId="9">'TABLA MEJORA UTIL Y ACCESIBILID'!$C$1:$J$35</definedName>
    <definedName name="_xlnm.Print_Area" localSheetId="10">VALORACIÓN!$G$7:$M$43</definedName>
    <definedName name="_xlnm.Print_Titles" localSheetId="4">'SUA 05'!$9:$9</definedName>
    <definedName name="_xlnm.Print_Titles" localSheetId="5">'SUA 06'!$9:$9</definedName>
    <definedName name="_xlnm.Print_Titles" localSheetId="6">'SUA 07'!$9:$9</definedName>
    <definedName name="_xlnm.Print_Titles" localSheetId="7">'SUA 08'!$27:$27</definedName>
    <definedName name="_xlnm.Print_Titles" localSheetId="8">'SUA 09'!$9:$9</definedName>
    <definedName name="_xlnm.Print_Titles" localSheetId="0">'SUA 1'!$9:$9</definedName>
    <definedName name="_xlnm.Print_Titles" localSheetId="1">'SUA 2'!$9:$9</definedName>
    <definedName name="_xlnm.Print_Titles" localSheetId="2">'SUA 3'!$9:$9</definedName>
    <definedName name="_xlnm.Print_Titles" localSheetId="3">'SUA 4'!$9:$9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1" l="1"/>
  <c r="I12" i="11"/>
  <c r="H12" i="11"/>
  <c r="J11" i="11"/>
  <c r="I11" i="11"/>
  <c r="H11" i="11"/>
  <c r="J10" i="11"/>
  <c r="I10" i="11"/>
  <c r="H10" i="11"/>
  <c r="J9" i="11"/>
  <c r="I9" i="11"/>
  <c r="H9" i="11"/>
  <c r="J8" i="11"/>
  <c r="I8" i="11"/>
  <c r="H8" i="11"/>
  <c r="J7" i="11"/>
  <c r="I7" i="11"/>
  <c r="H7" i="11"/>
  <c r="H6" i="11"/>
  <c r="J6" i="11"/>
  <c r="I6" i="11"/>
  <c r="J5" i="11"/>
  <c r="I5" i="11"/>
  <c r="H5" i="11"/>
  <c r="J4" i="11"/>
  <c r="I4" i="11"/>
  <c r="H4" i="11"/>
  <c r="H17" i="11" l="1"/>
  <c r="L18" i="6" l="1"/>
  <c r="B64" i="10"/>
  <c r="B63" i="10"/>
  <c r="B62" i="10"/>
  <c r="B61" i="10"/>
  <c r="B60" i="10"/>
  <c r="B59" i="10"/>
  <c r="M41" i="10" l="1"/>
  <c r="M39" i="10"/>
  <c r="M27" i="10"/>
  <c r="J27" i="10"/>
  <c r="I27" i="10"/>
  <c r="I26" i="10"/>
  <c r="M25" i="10"/>
  <c r="M43" i="10" s="1"/>
  <c r="J25" i="10"/>
  <c r="I25" i="10"/>
  <c r="I24" i="10"/>
  <c r="M23" i="10"/>
  <c r="I23" i="10"/>
  <c r="M22" i="10"/>
  <c r="I22" i="10"/>
  <c r="M21" i="10"/>
  <c r="I21" i="10"/>
  <c r="I20" i="10"/>
  <c r="M19" i="10"/>
  <c r="M42" i="10" s="1"/>
  <c r="I19" i="10"/>
  <c r="I18" i="10"/>
  <c r="M17" i="10"/>
  <c r="I17" i="10"/>
  <c r="I16" i="10"/>
  <c r="M15" i="10"/>
  <c r="I15" i="10"/>
  <c r="I14" i="10"/>
  <c r="M13" i="10"/>
  <c r="M38" i="10" s="1"/>
  <c r="I13" i="10"/>
  <c r="I12" i="10"/>
  <c r="L24" i="9"/>
  <c r="L25" i="9"/>
  <c r="L28" i="9"/>
  <c r="L18" i="9"/>
  <c r="L15" i="9"/>
  <c r="L34" i="9"/>
  <c r="L16" i="9"/>
  <c r="L19" i="9"/>
  <c r="L20" i="9"/>
  <c r="L21" i="9"/>
  <c r="L13" i="9"/>
  <c r="L14" i="9"/>
  <c r="J12" i="9"/>
  <c r="L12" i="9" s="1"/>
  <c r="L33" i="9"/>
  <c r="L23" i="9"/>
  <c r="L22" i="9"/>
  <c r="L35" i="9"/>
  <c r="L30" i="8"/>
  <c r="L31" i="8"/>
  <c r="L32" i="8"/>
  <c r="L33" i="8"/>
  <c r="L34" i="8"/>
  <c r="L35" i="8"/>
  <c r="L36" i="8"/>
  <c r="L37" i="8"/>
  <c r="H14" i="8"/>
  <c r="F11" i="8"/>
  <c r="F8" i="8"/>
  <c r="L44" i="8"/>
  <c r="L43" i="8"/>
  <c r="L41" i="8"/>
  <c r="L29" i="8"/>
  <c r="L42" i="8" s="1"/>
  <c r="L28" i="8"/>
  <c r="L19" i="7"/>
  <c r="L18" i="7"/>
  <c r="L17" i="7"/>
  <c r="L16" i="7"/>
  <c r="L12" i="7"/>
  <c r="L11" i="7"/>
  <c r="L10" i="7"/>
  <c r="L25" i="6"/>
  <c r="L24" i="6"/>
  <c r="L23" i="6"/>
  <c r="L22" i="6"/>
  <c r="L17" i="6"/>
  <c r="L16" i="6"/>
  <c r="L15" i="6"/>
  <c r="L14" i="6"/>
  <c r="L13" i="6"/>
  <c r="L12" i="6"/>
  <c r="L11" i="6"/>
  <c r="L10" i="6"/>
  <c r="L29" i="5"/>
  <c r="L23" i="5"/>
  <c r="L22" i="5"/>
  <c r="L21" i="5"/>
  <c r="L20" i="5"/>
  <c r="L19" i="5"/>
  <c r="L18" i="5"/>
  <c r="L17" i="5"/>
  <c r="L16" i="5"/>
  <c r="L15" i="5"/>
  <c r="L14" i="5"/>
  <c r="L13" i="5"/>
  <c r="L30" i="5" s="1"/>
  <c r="L12" i="5"/>
  <c r="L27" i="5" s="1"/>
  <c r="L11" i="5"/>
  <c r="L10" i="5"/>
  <c r="L28" i="5" s="1"/>
  <c r="L14" i="4"/>
  <c r="L30" i="4" s="1"/>
  <c r="L11" i="4"/>
  <c r="L29" i="4"/>
  <c r="L27" i="4"/>
  <c r="L23" i="4"/>
  <c r="L22" i="4"/>
  <c r="L21" i="4"/>
  <c r="L20" i="4"/>
  <c r="L19" i="4"/>
  <c r="L18" i="4"/>
  <c r="L17" i="4"/>
  <c r="L16" i="4"/>
  <c r="L15" i="4"/>
  <c r="L13" i="4"/>
  <c r="L12" i="4"/>
  <c r="L10" i="4"/>
  <c r="L10" i="3"/>
  <c r="L28" i="3"/>
  <c r="L27" i="3"/>
  <c r="L22" i="3"/>
  <c r="L21" i="3"/>
  <c r="L20" i="3"/>
  <c r="L19" i="3"/>
  <c r="L18" i="3"/>
  <c r="L17" i="3"/>
  <c r="L16" i="3"/>
  <c r="L15" i="3"/>
  <c r="L14" i="3"/>
  <c r="L26" i="3" s="1"/>
  <c r="L13" i="3"/>
  <c r="L12" i="3"/>
  <c r="L11" i="3"/>
  <c r="L16" i="2"/>
  <c r="L12" i="2"/>
  <c r="L28" i="2" s="1"/>
  <c r="L13" i="2"/>
  <c r="L14" i="2"/>
  <c r="L17" i="2"/>
  <c r="L18" i="2"/>
  <c r="L19" i="2"/>
  <c r="L20" i="2"/>
  <c r="L21" i="2"/>
  <c r="L22" i="2"/>
  <c r="L23" i="2"/>
  <c r="L10" i="2"/>
  <c r="J15" i="2"/>
  <c r="L15" i="2" s="1"/>
  <c r="L11" i="2"/>
  <c r="L29" i="2"/>
  <c r="L21" i="1"/>
  <c r="L20" i="1"/>
  <c r="L19" i="1"/>
  <c r="L17" i="1"/>
  <c r="L16" i="1"/>
  <c r="L15" i="7" l="1"/>
  <c r="L21" i="6"/>
  <c r="M40" i="10"/>
  <c r="M37" i="10"/>
  <c r="M32" i="10"/>
  <c r="M30" i="10"/>
  <c r="M31" i="10"/>
  <c r="M36" i="10"/>
  <c r="M35" i="10"/>
  <c r="M34" i="10"/>
  <c r="M33" i="10"/>
  <c r="L28" i="1"/>
  <c r="L27" i="2"/>
  <c r="L27" i="1"/>
  <c r="L26" i="1"/>
  <c r="L25" i="1"/>
  <c r="L30" i="2"/>
  <c r="L29" i="3"/>
  <c r="L32" i="9"/>
  <c r="L31" i="9"/>
  <c r="F22" i="8"/>
  <c r="F12" i="8"/>
  <c r="F14" i="8" s="1"/>
  <c r="L16" i="8" s="1"/>
  <c r="L40" i="8"/>
  <c r="L26" i="5"/>
  <c r="L28" i="4"/>
  <c r="L26" i="4"/>
  <c r="L25" i="3"/>
  <c r="L26" i="2"/>
  <c r="L24" i="1"/>
</calcChain>
</file>

<file path=xl/sharedStrings.xml><?xml version="1.0" encoding="utf-8"?>
<sst xmlns="http://schemas.openxmlformats.org/spreadsheetml/2006/main" count="544" uniqueCount="239">
  <si>
    <t>Discontinuidades</t>
  </si>
  <si>
    <t>Protección de desniveles</t>
  </si>
  <si>
    <t>SUA 4-1</t>
  </si>
  <si>
    <t>Accesibilidad</t>
  </si>
  <si>
    <t>Alojamientos accesibles</t>
  </si>
  <si>
    <t>Cumplimiento</t>
  </si>
  <si>
    <t>Razón</t>
  </si>
  <si>
    <t>Posible Acción</t>
  </si>
  <si>
    <t>Prioridad</t>
  </si>
  <si>
    <t>Estimación Prespuestaria</t>
  </si>
  <si>
    <t>NO</t>
  </si>
  <si>
    <t>SUA 1-1</t>
  </si>
  <si>
    <t>SÍ</t>
  </si>
  <si>
    <t>No procede</t>
  </si>
  <si>
    <t>Alta</t>
  </si>
  <si>
    <t>Niveles de Prioridad</t>
  </si>
  <si>
    <t>Media</t>
  </si>
  <si>
    <t>Baja</t>
  </si>
  <si>
    <t>Medición</t>
  </si>
  <si>
    <t>Resbaladicidad de los suelos</t>
  </si>
  <si>
    <t>Existen escalones en el acceso de planta baja  (zona de pasaje 2) que suponen una discontinuidad insalvable, para acceder a las viviendas de planta baja y para acceder al elemento de ascensor.</t>
  </si>
  <si>
    <t>La cabina del ascensor actual no cumple con las dimesiones mínimas requeridas para ser accesible,impidiendo la accesibilidad a personas que ocupen las plantas  de primera a última.</t>
  </si>
  <si>
    <t>Estudiar la posibilidad y viabilidad de agrandarla, sin afectar estructura, de manera que tenga las dimensiones de accesible.</t>
  </si>
  <si>
    <t>Seguridad frente al riesgo de caídas</t>
  </si>
  <si>
    <t>Desniveles</t>
  </si>
  <si>
    <t>SUA 1-3</t>
  </si>
  <si>
    <t>Características de Barreras Protección</t>
  </si>
  <si>
    <t>sí</t>
  </si>
  <si>
    <t>Instalación de Rampa interior, de acuerdo con lo establecido en DB-SUA, para conseguir itinerario accesible a viviendas de planta baja y hasta ascensor</t>
  </si>
  <si>
    <t>SUA 1-4</t>
  </si>
  <si>
    <t>Escaleras y Rampas</t>
  </si>
  <si>
    <t>Uso Restringido</t>
  </si>
  <si>
    <t>Responsabilidad de cada propietario, no es pertinente el evaluarlo</t>
  </si>
  <si>
    <t>Uso General</t>
  </si>
  <si>
    <t>Existen un escalón entre pasaje y portal escalera que supone una discontinuidad insalvable, para acceder a las viviendas de planta baja y para acceder al elemento de ascensor.</t>
  </si>
  <si>
    <t>Existen un cerco en la puerta de aluminio que comunica pasaje con patio y un escalón de salida, que impiden la accesibilidad a esta zona comunitaria.</t>
  </si>
  <si>
    <t>Escalera con carácter protegido, su diseño, aunque no se ciñe en extricto a los requisitos, se puede considerar aceptable en edificio prexistente. No aprecian rampas.</t>
  </si>
  <si>
    <t>SUA 1-5</t>
  </si>
  <si>
    <t>Limpieza de los acristalamientos exteriores</t>
  </si>
  <si>
    <t>NS</t>
  </si>
  <si>
    <t>No se aprecian incumplimientos en este sentido, para un edificio prexistente.</t>
  </si>
  <si>
    <t>Importe Total</t>
  </si>
  <si>
    <t>Sec. DB SUA-1</t>
  </si>
  <si>
    <t>Sec. DB SUA-2</t>
  </si>
  <si>
    <t>Seguridad frente al riesgo de impacto o atrapamiento</t>
  </si>
  <si>
    <t>SUA 2-1</t>
  </si>
  <si>
    <t>Impacto</t>
  </si>
  <si>
    <t>La zona del cuarto de maquinaria de ascensor, de uso restringido, es menor a 2,10 m.</t>
  </si>
  <si>
    <t>No procede acción razonable sobre el prexistente.</t>
  </si>
  <si>
    <t>El último tramo de escalera pública, no conduce a ninguna parte de manera accesible. No cumple con la altura mínima de 2,20 m.</t>
  </si>
  <si>
    <t>Elementos fijos</t>
  </si>
  <si>
    <t>Elementos Paracticables</t>
  </si>
  <si>
    <t>Elementos insuficientemente perceptibles</t>
  </si>
  <si>
    <t>No se aprecian incumplimientos graves en este sentido, para un edificio prexistente. No obstante, se recomienda señalización visual en carpintería acceso de pasaje a patio</t>
  </si>
  <si>
    <t>Colocar señalización Visual en vidrios de carpintería acceso entre pasaje y patio de planta baja</t>
  </si>
  <si>
    <t>SUA 2-2</t>
  </si>
  <si>
    <t>Atrapamiento</t>
  </si>
  <si>
    <t>Sec. DB SUA-3</t>
  </si>
  <si>
    <t>Seguridad frente al riesgo de aprisonamiento en recintos</t>
  </si>
  <si>
    <t>SUA 3-1</t>
  </si>
  <si>
    <t>Aprisonamiento</t>
  </si>
  <si>
    <t>Sec. DB SUA-4</t>
  </si>
  <si>
    <t>Seguridad frente al riesgo causado por iluminación inadecuada</t>
  </si>
  <si>
    <t>Alumbrado zonas de circulación</t>
  </si>
  <si>
    <t>Colocar sistema de detectores de presencia para el encendido, para optimizar la instalación</t>
  </si>
  <si>
    <t>SUA 4-2</t>
  </si>
  <si>
    <t>Alumbrado zonas de emergencia</t>
  </si>
  <si>
    <t>Dotación</t>
  </si>
  <si>
    <t>Posición y Características Luminarias</t>
  </si>
  <si>
    <t>Características de la Instalación</t>
  </si>
  <si>
    <t>Iluminación de las señales de seguridad</t>
  </si>
  <si>
    <t>Falta alguna luminaria elemental en recorridos, como en la puerta acceso a calle, y flata iluminación sobre varias de las señales de seguridad</t>
  </si>
  <si>
    <t>Se recomienda situar las luminarias de puerta de calle, encime de señales de emergecia y cualquiera otra que se detecte falta</t>
  </si>
  <si>
    <t>Sec. DB SUA-5</t>
  </si>
  <si>
    <t>Seguridad frente al riesgo causado por  situaciones de alta ocupación</t>
  </si>
  <si>
    <t>SUA 5-1</t>
  </si>
  <si>
    <t>Sec. DB SUA-6</t>
  </si>
  <si>
    <t>SUA 6-1</t>
  </si>
  <si>
    <t>Seguridad frente al riesgo de ahogamiento</t>
  </si>
  <si>
    <t>Sec. DB SUA-7</t>
  </si>
  <si>
    <t>SUA 7-1</t>
  </si>
  <si>
    <t>Seguridad frente al riesgo causado por vehículos en movimiento</t>
  </si>
  <si>
    <t>Sec. DB SUA-8</t>
  </si>
  <si>
    <t>Seguridad frente al riesgo causado por la acción del rayo.</t>
  </si>
  <si>
    <t>SUA 8-1</t>
  </si>
  <si>
    <t>PRECEDIMIENTO DE VERIFICACIÓN</t>
  </si>
  <si>
    <t>Ng (Madrid)</t>
  </si>
  <si>
    <t>Largo Finca</t>
  </si>
  <si>
    <t>Ancho Finca</t>
  </si>
  <si>
    <t>Altura (h)</t>
  </si>
  <si>
    <t>3 x h</t>
  </si>
  <si>
    <t>Ae</t>
  </si>
  <si>
    <t>C1</t>
  </si>
  <si>
    <t>Ne</t>
  </si>
  <si>
    <t>C2</t>
  </si>
  <si>
    <t>C3</t>
  </si>
  <si>
    <t>C4</t>
  </si>
  <si>
    <t>C5</t>
  </si>
  <si>
    <t>Na</t>
  </si>
  <si>
    <t>Relación Ne/Na</t>
  </si>
  <si>
    <t>Mayor que 1</t>
  </si>
  <si>
    <t>Menor que 1</t>
  </si>
  <si>
    <t>Necesaria</t>
  </si>
  <si>
    <t>No Necesaria</t>
  </si>
  <si>
    <t>Procedimiento de Verificación</t>
  </si>
  <si>
    <t>Comprobado, como edificio nuevo, sería necesaria la instalación de instalación de pararayos</t>
  </si>
  <si>
    <t>SUA 8-2</t>
  </si>
  <si>
    <t>Tipo de Instalación Exigido</t>
  </si>
  <si>
    <t>Cálculo del Tipo</t>
  </si>
  <si>
    <t>E</t>
  </si>
  <si>
    <t>Nivel de Protección</t>
  </si>
  <si>
    <t>No tiene dotación de pararayos, cuando pos sus características, a nuevo, lo necesitaría</t>
  </si>
  <si>
    <t>Se recomienda realizar una instalación con nivel de protección 1</t>
  </si>
  <si>
    <t>Sec. DB SUA-9</t>
  </si>
  <si>
    <t>Condiciones Funcionales</t>
  </si>
  <si>
    <t>Accesibilidad en el exterior del Edificio</t>
  </si>
  <si>
    <t>Valorado en Accesibilidad SUA 09</t>
  </si>
  <si>
    <t>Accesibilidad entre plantas del edificio</t>
  </si>
  <si>
    <t>Accesibilidad en las plantas del Edificio</t>
  </si>
  <si>
    <t>Recomendable elemento que salve interna y externamente</t>
  </si>
  <si>
    <t>Los vestíbulos y pasillos de acceso no cumplen con los anchos necesarios en un edificio nuevo, pero no parece viable adecuarlos en base al prexistente</t>
  </si>
  <si>
    <t>Dotación de Elementos Accesibles</t>
  </si>
  <si>
    <t>Viviendas Accesibles</t>
  </si>
  <si>
    <t>No cumple con un mínimo de una vivienda accesible, no obstante, al no ser un edificio nuevo, no es necesario</t>
  </si>
  <si>
    <t>No aplica</t>
  </si>
  <si>
    <t>Plazas de Parcamiento accesibles</t>
  </si>
  <si>
    <t>Exento por licencia de dotación.</t>
  </si>
  <si>
    <t>Plazas Reservadas</t>
  </si>
  <si>
    <t>Piscinas</t>
  </si>
  <si>
    <t>Servicios Higiénicos Accesibles</t>
  </si>
  <si>
    <t>Mobiliario Fijo</t>
  </si>
  <si>
    <t>Mecanismos</t>
  </si>
  <si>
    <t>Los interruptores y pulsadores de alarmas, NO son mecanismos accesibles</t>
  </si>
  <si>
    <t>Condiciones Accesibilidad</t>
  </si>
  <si>
    <t>SUA-9.1</t>
  </si>
  <si>
    <t>SUA-9.1.1</t>
  </si>
  <si>
    <t>SUA-9.1.2</t>
  </si>
  <si>
    <t>SUA-9.2</t>
  </si>
  <si>
    <t>SUA-9.2.1</t>
  </si>
  <si>
    <t>Condiciones y características de la información para la accesibilidad</t>
  </si>
  <si>
    <t>No se aprecian incumplimientos en este sentido, para un edificio prexistente tal y como se decribe arriba</t>
  </si>
  <si>
    <t>SUA-9.2.2</t>
  </si>
  <si>
    <t>Características</t>
  </si>
  <si>
    <t>Si se adpata el ascensor , se debe de señalizar como accesible. Habiendo una sola entrada potencialmente accesible, no es necesario señalizarla</t>
  </si>
  <si>
    <t>Seguridad de utilización y Accesibilidad</t>
  </si>
  <si>
    <t>Cuadro de Propuestas de Potencial Mejora</t>
  </si>
  <si>
    <t>Nº</t>
  </si>
  <si>
    <t>Descripción</t>
  </si>
  <si>
    <t>Beneficio</t>
  </si>
  <si>
    <t>Complejidad</t>
  </si>
  <si>
    <t>Coste Estimado</t>
  </si>
  <si>
    <t>Rango</t>
  </si>
  <si>
    <t>Ninguna</t>
  </si>
  <si>
    <t>Facilita la accesibilidad y economiza el consumo eléctrico y el desgaste de material</t>
  </si>
  <si>
    <t>Disminución de riesgo de evacuación y movimiento en caso de emergencia. Adpatación a normativa</t>
  </si>
  <si>
    <t>Minima</t>
  </si>
  <si>
    <t>Poca</t>
  </si>
  <si>
    <t>Elimina el riesgo de tropezar contra puestras de vidrio con falta de visibilidad</t>
  </si>
  <si>
    <t>Seguridad de todos los vecinos y usuarios ante el riesgo de un rayo</t>
  </si>
  <si>
    <t>Elevada</t>
  </si>
  <si>
    <t>Instalando una rampa se convierte en accesible este tramo</t>
  </si>
  <si>
    <t>Recomendable elemento que salve interna y externamente y haga accesible ete tramo</t>
  </si>
  <si>
    <t>Muy Elevada</t>
  </si>
  <si>
    <t>Cambiar los mecanismos de todas las zonas comunes y hacerlos accesibles</t>
  </si>
  <si>
    <t>Totales</t>
  </si>
  <si>
    <t>Por Rango</t>
  </si>
  <si>
    <t>Por Complejidad</t>
  </si>
  <si>
    <t>Mínima</t>
  </si>
  <si>
    <t>Hasta</t>
  </si>
  <si>
    <t>Þ</t>
  </si>
  <si>
    <t>Más de</t>
  </si>
  <si>
    <t>"</t>
  </si>
  <si>
    <t>Cuadro Rango de costes de las Medidas</t>
  </si>
  <si>
    <t>Tipo Prioridad</t>
  </si>
  <si>
    <t>Unitario</t>
  </si>
  <si>
    <t>Condiciones de los graderíos para espectadores de pie</t>
  </si>
  <si>
    <t>PISCINAS</t>
  </si>
  <si>
    <t>Barreras de Protección</t>
  </si>
  <si>
    <t>Vaso: Profundidad</t>
  </si>
  <si>
    <t>Vaso: Pendiente</t>
  </si>
  <si>
    <t>Vaso: Huecos</t>
  </si>
  <si>
    <t>Vaso: Materiales</t>
  </si>
  <si>
    <t>Andenes</t>
  </si>
  <si>
    <t>Escaleras</t>
  </si>
  <si>
    <t>POZOS Y DEPÓSITOS</t>
  </si>
  <si>
    <t>CARACTERÍSTICAS CONSTRUCTIVAS</t>
  </si>
  <si>
    <t>PROTECCIÓN RECORRDIDOS PEATONALES</t>
  </si>
  <si>
    <t>SEÑALIZACIÓN</t>
  </si>
  <si>
    <t>Apartado DB-SUA</t>
  </si>
  <si>
    <t xml:space="preserve">FASE </t>
  </si>
  <si>
    <t>Nº MEDIDA</t>
  </si>
  <si>
    <t>DESCRIPCIÓN</t>
  </si>
  <si>
    <t>FASE I</t>
  </si>
  <si>
    <t>TABLA RESUMEN DE PROPUESTAS DE MEDIDAS DE MEJORA SEGURIDAD DE UTILIZACIÓN ACCESIBILIDAD (DB- SUA)</t>
  </si>
  <si>
    <t>TOTAL 01. MEDIDAS RESIDENCIAL NO CEXv2.3</t>
  </si>
  <si>
    <t>BENEFICIO</t>
  </si>
  <si>
    <t>RANGO COMPLEJIDAD</t>
  </si>
  <si>
    <t>RANGO DE COSTE</t>
  </si>
  <si>
    <t>COSTE DE INVERSIÓN</t>
  </si>
  <si>
    <t>SUA01</t>
  </si>
  <si>
    <t>Señalizar Vidrios Puerta Patio</t>
  </si>
  <si>
    <t>Clasificación de las Medidas por Rango Económico:</t>
  </si>
  <si>
    <r>
      <t>-</t>
    </r>
    <r>
      <rPr>
        <sz val="7"/>
        <color rgb="FF000000"/>
        <rFont val="Times New Roman"/>
        <family val="1"/>
      </rPr>
      <t xml:space="preserve">          </t>
    </r>
    <r>
      <rPr>
        <sz val="11"/>
        <color rgb="FF000000"/>
        <rFont val="Calibri Light"/>
        <family val="2"/>
      </rPr>
      <t>Rango 01</t>
    </r>
  </si>
  <si>
    <t>Hasta 500 euros de coste de inversión.</t>
  </si>
  <si>
    <r>
      <t>-</t>
    </r>
    <r>
      <rPr>
        <sz val="7"/>
        <color rgb="FF000000"/>
        <rFont val="Times New Roman"/>
        <family val="1"/>
      </rPr>
      <t xml:space="preserve">          </t>
    </r>
    <r>
      <rPr>
        <sz val="11"/>
        <color rgb="FF000000"/>
        <rFont val="Calibri Light"/>
        <family val="2"/>
      </rPr>
      <t>Rango 02</t>
    </r>
  </si>
  <si>
    <t>501 a 1.000 euros de coste de inversión.</t>
  </si>
  <si>
    <r>
      <t>-</t>
    </r>
    <r>
      <rPr>
        <sz val="7"/>
        <color rgb="FF000000"/>
        <rFont val="Times New Roman"/>
        <family val="1"/>
      </rPr>
      <t xml:space="preserve">          </t>
    </r>
    <r>
      <rPr>
        <sz val="11"/>
        <color rgb="FF000000"/>
        <rFont val="Calibri Light"/>
        <family val="2"/>
      </rPr>
      <t>Rango 03</t>
    </r>
  </si>
  <si>
    <t>1.001 a 10.000 euros de coste de inversión.</t>
  </si>
  <si>
    <r>
      <t>-</t>
    </r>
    <r>
      <rPr>
        <sz val="7"/>
        <color rgb="FF000000"/>
        <rFont val="Times New Roman"/>
        <family val="1"/>
      </rPr>
      <t xml:space="preserve">          </t>
    </r>
    <r>
      <rPr>
        <sz val="11"/>
        <color rgb="FF000000"/>
        <rFont val="Calibri Light"/>
        <family val="2"/>
      </rPr>
      <t>Rango 04</t>
    </r>
  </si>
  <si>
    <t>10.001 a 25.000 euros de coste de inversión.</t>
  </si>
  <si>
    <r>
      <t>-</t>
    </r>
    <r>
      <rPr>
        <sz val="7"/>
        <color rgb="FF000000"/>
        <rFont val="Times New Roman"/>
        <family val="1"/>
      </rPr>
      <t xml:space="preserve">          </t>
    </r>
    <r>
      <rPr>
        <sz val="11"/>
        <color rgb="FF000000"/>
        <rFont val="Calibri Light"/>
        <family val="2"/>
      </rPr>
      <t>Rango 05</t>
    </r>
  </si>
  <si>
    <t>25.001 a 50.000 euros de coste de inversión</t>
  </si>
  <si>
    <r>
      <t>-</t>
    </r>
    <r>
      <rPr>
        <sz val="7"/>
        <color rgb="FF000000"/>
        <rFont val="Times New Roman"/>
        <family val="1"/>
      </rPr>
      <t xml:space="preserve">          </t>
    </r>
    <r>
      <rPr>
        <sz val="11"/>
        <color rgb="FF000000"/>
        <rFont val="Calibri Light"/>
        <family val="2"/>
      </rPr>
      <t>Rango 06</t>
    </r>
  </si>
  <si>
    <t>50.001 a 100.000 euros de coste de inversión.</t>
  </si>
  <si>
    <r>
      <t>-</t>
    </r>
    <r>
      <rPr>
        <sz val="7"/>
        <color rgb="FF000000"/>
        <rFont val="Times New Roman"/>
        <family val="1"/>
      </rPr>
      <t xml:space="preserve">          </t>
    </r>
    <r>
      <rPr>
        <sz val="11"/>
        <color rgb="FF000000"/>
        <rFont val="Calibri Light"/>
        <family val="2"/>
      </rPr>
      <t>Rango 07</t>
    </r>
  </si>
  <si>
    <t>Más 100.001 euros de coste de inversión.</t>
  </si>
  <si>
    <t>Clasificación de las Medidas por Complejidad:</t>
  </si>
  <si>
    <r>
      <t>-</t>
    </r>
    <r>
      <rPr>
        <sz val="7"/>
        <color rgb="FF000000"/>
        <rFont val="Times New Roman"/>
        <family val="1"/>
      </rPr>
      <t xml:space="preserve">          </t>
    </r>
    <r>
      <rPr>
        <sz val="11"/>
        <color rgb="FF000000"/>
        <rFont val="Calibri Light"/>
        <family val="2"/>
      </rPr>
      <t>Ninguna</t>
    </r>
  </si>
  <si>
    <r>
      <t>-</t>
    </r>
    <r>
      <rPr>
        <sz val="7"/>
        <color rgb="FF000000"/>
        <rFont val="Times New Roman"/>
        <family val="1"/>
      </rPr>
      <t xml:space="preserve">          </t>
    </r>
    <r>
      <rPr>
        <sz val="11"/>
        <color rgb="FF000000"/>
        <rFont val="Calibri Light"/>
        <family val="2"/>
      </rPr>
      <t>Mínima</t>
    </r>
  </si>
  <si>
    <r>
      <t>-</t>
    </r>
    <r>
      <rPr>
        <sz val="7"/>
        <color rgb="FF000000"/>
        <rFont val="Times New Roman"/>
        <family val="1"/>
      </rPr>
      <t xml:space="preserve">          </t>
    </r>
    <r>
      <rPr>
        <sz val="11"/>
        <color rgb="FF000000"/>
        <rFont val="Calibri Light"/>
        <family val="2"/>
      </rPr>
      <t>Poca</t>
    </r>
  </si>
  <si>
    <r>
      <t>-</t>
    </r>
    <r>
      <rPr>
        <sz val="7"/>
        <color rgb="FF000000"/>
        <rFont val="Times New Roman"/>
        <family val="1"/>
      </rPr>
      <t xml:space="preserve">          </t>
    </r>
    <r>
      <rPr>
        <sz val="11"/>
        <color rgb="FF000000"/>
        <rFont val="Calibri Light"/>
        <family val="2"/>
      </rPr>
      <t>Media</t>
    </r>
  </si>
  <si>
    <r>
      <t>-</t>
    </r>
    <r>
      <rPr>
        <sz val="7"/>
        <color rgb="FF000000"/>
        <rFont val="Times New Roman"/>
        <family val="1"/>
      </rPr>
      <t xml:space="preserve">          </t>
    </r>
    <r>
      <rPr>
        <sz val="11"/>
        <color rgb="FF000000"/>
        <rFont val="Calibri Light"/>
        <family val="2"/>
      </rPr>
      <t>Elevada</t>
    </r>
  </si>
  <si>
    <r>
      <t>-</t>
    </r>
    <r>
      <rPr>
        <sz val="7"/>
        <color rgb="FF000000"/>
        <rFont val="Times New Roman"/>
        <family val="1"/>
      </rPr>
      <t xml:space="preserve">          </t>
    </r>
    <r>
      <rPr>
        <sz val="11"/>
        <color rgb="FF000000"/>
        <rFont val="Calibri Light"/>
        <family val="2"/>
      </rPr>
      <t>Muy Elevada</t>
    </r>
  </si>
  <si>
    <t>SUA02</t>
  </si>
  <si>
    <t>Gestión del Alumbrado en zonas de Circulación</t>
  </si>
  <si>
    <t>SUA03</t>
  </si>
  <si>
    <t>Dotación Luminarias de Emergencia</t>
  </si>
  <si>
    <t>SUA04</t>
  </si>
  <si>
    <t>Sistema de Protección contra el Rayo</t>
  </si>
  <si>
    <t>SUA05</t>
  </si>
  <si>
    <t>Accesibilidad Exterior. Calle a Zona de Pasaje</t>
  </si>
  <si>
    <t>SUA06</t>
  </si>
  <si>
    <t>Accesibilidad entre Pasaje y Caja de Escalera</t>
  </si>
  <si>
    <t>SUA07</t>
  </si>
  <si>
    <t>Accesibilidad entre Pasaje y Patio Interior</t>
  </si>
  <si>
    <t>SUA08</t>
  </si>
  <si>
    <t>Accesibilidad a Plantas con Ascensor "Accesible"</t>
  </si>
  <si>
    <t>SUA09</t>
  </si>
  <si>
    <t>Dotación de Elementos Accesibles. Interruptores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</si>
</sst>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_-;\-* #,##0.00_-;_-* &quot;-&quot;??_-;_-@_-"/>
    <numFmt numFmtId="165" formatCode="#,##0.00_ ;\-#,##0.00\ "/>
    <numFmt numFmtId="166" formatCode="#,##0.00\ &quot;€&quot;"/>
    <numFmt numFmtId="167" formatCode="_-* #,##0.0000_-;\-* #,##0.0000_-;_-* &quot;-&quot;??_-;_-@_-"/>
    <numFmt numFmtId="168" formatCode="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 Light"/>
      <family val="2"/>
      <scheme val="major"/>
    </font>
    <font>
      <b/>
      <sz val="9"/>
      <color theme="0"/>
      <name val="Calibri Light"/>
      <family val="2"/>
      <scheme val="major"/>
    </font>
    <font>
      <sz val="9"/>
      <color theme="1"/>
      <name val="Calibri Light"/>
      <family val="2"/>
      <scheme val="major"/>
    </font>
    <font>
      <sz val="9"/>
      <color rgb="FFFF0000"/>
      <name val="Calibri Light"/>
      <family val="2"/>
      <scheme val="major"/>
    </font>
    <font>
      <sz val="9"/>
      <color theme="0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sz val="10"/>
      <name val="Symbol"/>
      <family val="1"/>
      <charset val="2"/>
    </font>
    <font>
      <b/>
      <sz val="10"/>
      <name val="Arial"/>
      <family val="2"/>
    </font>
    <font>
      <sz val="8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1"/>
      <color rgb="FF000000"/>
      <name val="Calibri Light"/>
      <family val="2"/>
    </font>
    <font>
      <sz val="7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</patternFill>
    </fill>
    <fill>
      <patternFill patternType="solid">
        <fgColor theme="3"/>
        <bgColor indexed="64"/>
      </patternFill>
    </fill>
    <fill>
      <patternFill patternType="solid">
        <fgColor theme="3"/>
        <bgColor theme="4"/>
      </patternFill>
    </fill>
    <fill>
      <patternFill patternType="gray0625">
        <fgColor theme="0" tint="-0.14996795556505021"/>
        <bgColor indexed="65"/>
      </patternFill>
    </fill>
    <fill>
      <patternFill patternType="solid">
        <fgColor rgb="FFFFCC99"/>
      </patternFill>
    </fill>
    <fill>
      <patternFill patternType="solid">
        <fgColor theme="3" tint="0.39997558519241921"/>
        <bgColor indexed="64"/>
      </patternFill>
    </fill>
  </fills>
  <borders count="68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thin">
        <color indexed="64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hair">
        <color indexed="64"/>
      </right>
      <top/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ck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thin">
        <color theme="0"/>
      </right>
      <top/>
      <bottom style="hair">
        <color rgb="FF000000"/>
      </bottom>
      <diagonal/>
    </border>
    <border>
      <left style="thin">
        <color theme="0"/>
      </left>
      <right style="thin">
        <color theme="0"/>
      </right>
      <top/>
      <bottom style="hair">
        <color rgb="FF000000"/>
      </bottom>
      <diagonal/>
    </border>
    <border>
      <left style="thin">
        <color theme="0"/>
      </left>
      <right/>
      <top/>
      <bottom style="hair">
        <color rgb="FF000000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hair">
        <color rgb="FF7F7F7F"/>
      </left>
      <right style="hair">
        <color rgb="FF7F7F7F"/>
      </right>
      <top style="hair">
        <color rgb="FF7F7F7F"/>
      </top>
      <bottom style="hair">
        <color rgb="FF7F7F7F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3" borderId="25" applyNumberFormat="0" applyFont="0" applyAlignment="0" applyProtection="0"/>
    <xf numFmtId="9" fontId="1" fillId="0" borderId="0" applyFont="0" applyFill="0" applyBorder="0" applyAlignment="0" applyProtection="0"/>
    <xf numFmtId="0" fontId="11" fillId="7" borderId="64" applyNumberFormat="0" applyAlignment="0" applyProtection="0"/>
  </cellStyleXfs>
  <cellXfs count="15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horizontal="left" vertical="center" wrapText="1" indent="3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44" fontId="4" fillId="0" borderId="0" xfId="2" applyFont="1"/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9" xfId="0" applyFont="1" applyBorder="1" applyAlignment="1">
      <alignment vertical="center" wrapText="1"/>
    </xf>
    <xf numFmtId="164" fontId="4" fillId="0" borderId="0" xfId="1" applyFont="1"/>
    <xf numFmtId="165" fontId="4" fillId="0" borderId="1" xfId="1" applyNumberFormat="1" applyFont="1" applyBorder="1" applyAlignment="1">
      <alignment vertical="center" wrapText="1"/>
    </xf>
    <xf numFmtId="166" fontId="4" fillId="0" borderId="1" xfId="2" applyNumberFormat="1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164" fontId="4" fillId="0" borderId="0" xfId="1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164" fontId="2" fillId="0" borderId="0" xfId="1" applyFont="1" applyAlignment="1">
      <alignment horizontal="center"/>
    </xf>
    <xf numFmtId="0" fontId="2" fillId="0" borderId="15" xfId="0" applyFont="1" applyBorder="1" applyAlignment="1">
      <alignment horizontal="left" vertical="center"/>
    </xf>
    <xf numFmtId="167" fontId="2" fillId="0" borderId="16" xfId="1" applyNumberFormat="1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167" fontId="2" fillId="0" borderId="0" xfId="1" applyNumberFormat="1" applyFont="1" applyBorder="1" applyAlignment="1">
      <alignment horizontal="center"/>
    </xf>
    <xf numFmtId="164" fontId="2" fillId="0" borderId="21" xfId="1" applyFont="1" applyBorder="1"/>
    <xf numFmtId="0" fontId="4" fillId="0" borderId="24" xfId="0" applyFont="1" applyBorder="1"/>
    <xf numFmtId="164" fontId="2" fillId="0" borderId="22" xfId="1" applyFont="1" applyBorder="1" applyAlignment="1"/>
    <xf numFmtId="164" fontId="3" fillId="2" borderId="18" xfId="1" applyFont="1" applyFill="1" applyBorder="1"/>
    <xf numFmtId="0" fontId="6" fillId="2" borderId="23" xfId="0" applyFont="1" applyFill="1" applyBorder="1"/>
    <xf numFmtId="164" fontId="3" fillId="2" borderId="19" xfId="1" applyFont="1" applyFill="1" applyBorder="1"/>
    <xf numFmtId="164" fontId="3" fillId="2" borderId="17" xfId="1" applyFont="1" applyFill="1" applyBorder="1"/>
    <xf numFmtId="0" fontId="6" fillId="2" borderId="0" xfId="0" applyFont="1" applyFill="1" applyBorder="1"/>
    <xf numFmtId="164" fontId="3" fillId="2" borderId="20" xfId="1" applyFont="1" applyFill="1" applyBorder="1" applyAlignment="1"/>
    <xf numFmtId="165" fontId="4" fillId="0" borderId="1" xfId="1" applyNumberFormat="1" applyFont="1" applyBorder="1" applyAlignment="1">
      <alignment vertical="center"/>
    </xf>
    <xf numFmtId="165" fontId="5" fillId="0" borderId="1" xfId="1" applyNumberFormat="1" applyFont="1" applyBorder="1" applyAlignment="1">
      <alignment vertical="center"/>
    </xf>
    <xf numFmtId="165" fontId="4" fillId="0" borderId="0" xfId="0" applyNumberFormat="1" applyFont="1"/>
    <xf numFmtId="166" fontId="4" fillId="0" borderId="0" xfId="0" applyNumberFormat="1" applyFont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164" fontId="0" fillId="0" borderId="0" xfId="1" applyFont="1" applyAlignment="1">
      <alignment horizontal="left" vertical="top" wrapText="1"/>
    </xf>
    <xf numFmtId="164" fontId="0" fillId="0" borderId="0" xfId="1" applyFont="1" applyAlignment="1">
      <alignment horizontal="left" vertical="top"/>
    </xf>
    <xf numFmtId="164" fontId="0" fillId="0" borderId="27" xfId="1" applyNumberFormat="1" applyFont="1" applyBorder="1" applyAlignment="1">
      <alignment horizontal="left" vertical="top"/>
    </xf>
    <xf numFmtId="0" fontId="0" fillId="0" borderId="28" xfId="0" applyBorder="1" applyAlignment="1">
      <alignment horizontal="left" vertical="top"/>
    </xf>
    <xf numFmtId="164" fontId="0" fillId="0" borderId="29" xfId="1" applyNumberFormat="1" applyFont="1" applyBorder="1" applyAlignment="1">
      <alignment horizontal="left" vertical="top"/>
    </xf>
    <xf numFmtId="0" fontId="0" fillId="0" borderId="30" xfId="0" applyBorder="1" applyAlignment="1">
      <alignment horizontal="left" vertical="top"/>
    </xf>
    <xf numFmtId="164" fontId="0" fillId="0" borderId="31" xfId="1" applyNumberFormat="1" applyFont="1" applyBorder="1" applyAlignment="1">
      <alignment horizontal="left" vertical="top"/>
    </xf>
    <xf numFmtId="0" fontId="0" fillId="0" borderId="32" xfId="0" applyBorder="1" applyAlignment="1">
      <alignment horizontal="left" vertical="top"/>
    </xf>
    <xf numFmtId="164" fontId="0" fillId="0" borderId="33" xfId="1" applyNumberFormat="1" applyFont="1" applyBorder="1" applyAlignment="1">
      <alignment horizontal="left" vertical="top"/>
    </xf>
    <xf numFmtId="0" fontId="0" fillId="0" borderId="34" xfId="0" applyFont="1" applyBorder="1" applyAlignment="1">
      <alignment horizontal="left" vertical="top"/>
    </xf>
    <xf numFmtId="164" fontId="0" fillId="0" borderId="35" xfId="1" applyNumberFormat="1" applyFont="1" applyBorder="1" applyAlignment="1">
      <alignment horizontal="left" vertical="top"/>
    </xf>
    <xf numFmtId="0" fontId="0" fillId="0" borderId="36" xfId="0" applyFont="1" applyBorder="1" applyAlignment="1">
      <alignment horizontal="left" vertical="top"/>
    </xf>
    <xf numFmtId="0" fontId="0" fillId="0" borderId="37" xfId="0" applyBorder="1" applyAlignment="1">
      <alignment horizontal="left" vertical="top"/>
    </xf>
    <xf numFmtId="0" fontId="0" fillId="0" borderId="38" xfId="0" applyBorder="1" applyAlignment="1">
      <alignment horizontal="left" vertical="top"/>
    </xf>
    <xf numFmtId="0" fontId="0" fillId="0" borderId="38" xfId="0" applyBorder="1"/>
    <xf numFmtId="0" fontId="0" fillId="0" borderId="39" xfId="0" applyBorder="1"/>
    <xf numFmtId="0" fontId="0" fillId="0" borderId="43" xfId="0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0" fillId="0" borderId="44" xfId="0" applyBorder="1"/>
    <xf numFmtId="0" fontId="0" fillId="0" borderId="45" xfId="0" applyBorder="1" applyAlignment="1">
      <alignment horizontal="left" vertical="top"/>
    </xf>
    <xf numFmtId="164" fontId="0" fillId="0" borderId="46" xfId="1" applyNumberFormat="1" applyFont="1" applyBorder="1" applyAlignment="1">
      <alignment horizontal="left" vertical="top"/>
    </xf>
    <xf numFmtId="3" fontId="0" fillId="0" borderId="0" xfId="0" applyNumberFormat="1"/>
    <xf numFmtId="3" fontId="8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8" fontId="9" fillId="0" borderId="0" xfId="1" applyNumberFormat="1" applyFont="1"/>
    <xf numFmtId="164" fontId="3" fillId="5" borderId="8" xfId="1" applyFont="1" applyFill="1" applyBorder="1" applyAlignment="1">
      <alignment vertical="center" wrapText="1"/>
    </xf>
    <xf numFmtId="166" fontId="4" fillId="0" borderId="50" xfId="2" applyNumberFormat="1" applyFont="1" applyBorder="1" applyAlignment="1">
      <alignment vertical="center" wrapText="1"/>
    </xf>
    <xf numFmtId="0" fontId="2" fillId="0" borderId="51" xfId="0" applyFont="1" applyBorder="1" applyAlignment="1">
      <alignment vertical="center" wrapText="1"/>
    </xf>
    <xf numFmtId="0" fontId="2" fillId="0" borderId="52" xfId="0" applyFont="1" applyBorder="1" applyAlignment="1">
      <alignment horizontal="left" vertical="center" wrapText="1"/>
    </xf>
    <xf numFmtId="0" fontId="2" fillId="0" borderId="52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left" vertical="center" wrapText="1"/>
    </xf>
    <xf numFmtId="165" fontId="4" fillId="0" borderId="52" xfId="1" applyNumberFormat="1" applyFont="1" applyBorder="1" applyAlignment="1">
      <alignment vertical="center" wrapText="1"/>
    </xf>
    <xf numFmtId="166" fontId="4" fillId="0" borderId="53" xfId="2" applyNumberFormat="1" applyFont="1" applyBorder="1" applyAlignment="1">
      <alignment vertical="center" wrapText="1"/>
    </xf>
    <xf numFmtId="164" fontId="3" fillId="5" borderId="47" xfId="1" applyFont="1" applyFill="1" applyBorder="1" applyAlignment="1">
      <alignment vertical="center" wrapText="1"/>
    </xf>
    <xf numFmtId="0" fontId="3" fillId="4" borderId="47" xfId="0" applyFont="1" applyFill="1" applyBorder="1" applyAlignment="1">
      <alignment horizontal="left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3" fillId="4" borderId="47" xfId="0" applyFont="1" applyFill="1" applyBorder="1" applyAlignment="1">
      <alignment vertical="center" wrapText="1"/>
    </xf>
    <xf numFmtId="44" fontId="3" fillId="4" borderId="49" xfId="2" applyFont="1" applyFill="1" applyBorder="1" applyAlignment="1">
      <alignment vertical="center" wrapText="1"/>
    </xf>
    <xf numFmtId="0" fontId="3" fillId="4" borderId="54" xfId="0" applyFont="1" applyFill="1" applyBorder="1" applyAlignment="1">
      <alignment horizontal="left" vertical="center" wrapText="1"/>
    </xf>
    <xf numFmtId="0" fontId="3" fillId="4" borderId="55" xfId="0" applyFont="1" applyFill="1" applyBorder="1" applyAlignment="1">
      <alignment horizontal="center" vertical="center" wrapText="1"/>
    </xf>
    <xf numFmtId="0" fontId="3" fillId="4" borderId="55" xfId="0" applyFont="1" applyFill="1" applyBorder="1" applyAlignment="1">
      <alignment vertical="center" wrapText="1"/>
    </xf>
    <xf numFmtId="164" fontId="3" fillId="5" borderId="55" xfId="1" applyFont="1" applyFill="1" applyBorder="1" applyAlignment="1">
      <alignment vertical="center" wrapText="1"/>
    </xf>
    <xf numFmtId="44" fontId="3" fillId="4" borderId="56" xfId="2" applyFont="1" applyFill="1" applyBorder="1" applyAlignment="1">
      <alignment vertical="center" wrapText="1"/>
    </xf>
    <xf numFmtId="165" fontId="6" fillId="4" borderId="12" xfId="1" applyNumberFormat="1" applyFont="1" applyFill="1" applyBorder="1" applyAlignment="1">
      <alignment vertical="center" wrapText="1"/>
    </xf>
    <xf numFmtId="165" fontId="6" fillId="4" borderId="13" xfId="1" applyNumberFormat="1" applyFont="1" applyFill="1" applyBorder="1" applyAlignment="1">
      <alignment vertical="center" wrapText="1"/>
    </xf>
    <xf numFmtId="166" fontId="6" fillId="4" borderId="14" xfId="2" applyNumberFormat="1" applyFont="1" applyFill="1" applyBorder="1" applyAlignment="1">
      <alignment vertical="center" wrapText="1"/>
    </xf>
    <xf numFmtId="165" fontId="4" fillId="6" borderId="10" xfId="1" applyNumberFormat="1" applyFont="1" applyFill="1" applyBorder="1" applyAlignment="1">
      <alignment vertical="center" wrapText="1"/>
    </xf>
    <xf numFmtId="0" fontId="4" fillId="6" borderId="1" xfId="0" applyFont="1" applyFill="1" applyBorder="1" applyAlignment="1">
      <alignment horizontal="center" vertical="center" wrapText="1"/>
    </xf>
    <xf numFmtId="166" fontId="4" fillId="6" borderId="11" xfId="2" applyNumberFormat="1" applyFont="1" applyFill="1" applyBorder="1" applyAlignment="1">
      <alignment vertical="center" wrapText="1"/>
    </xf>
    <xf numFmtId="165" fontId="4" fillId="6" borderId="2" xfId="1" applyNumberFormat="1" applyFont="1" applyFill="1" applyBorder="1" applyAlignment="1">
      <alignment vertical="center" wrapText="1"/>
    </xf>
    <xf numFmtId="166" fontId="4" fillId="6" borderId="3" xfId="2" applyNumberFormat="1" applyFont="1" applyFill="1" applyBorder="1" applyAlignment="1">
      <alignment vertical="center" wrapText="1"/>
    </xf>
    <xf numFmtId="165" fontId="4" fillId="6" borderId="4" xfId="1" applyNumberFormat="1" applyFont="1" applyFill="1" applyBorder="1" applyAlignment="1">
      <alignment vertical="center" wrapText="1"/>
    </xf>
    <xf numFmtId="165" fontId="4" fillId="6" borderId="5" xfId="1" applyNumberFormat="1" applyFont="1" applyFill="1" applyBorder="1" applyAlignment="1">
      <alignment vertical="center" wrapText="1"/>
    </xf>
    <xf numFmtId="166" fontId="4" fillId="6" borderId="6" xfId="2" applyNumberFormat="1" applyFont="1" applyFill="1" applyBorder="1" applyAlignment="1">
      <alignment vertical="center" wrapText="1"/>
    </xf>
    <xf numFmtId="0" fontId="3" fillId="4" borderId="48" xfId="0" applyFont="1" applyFill="1" applyBorder="1" applyAlignment="1">
      <alignment vertical="center" wrapText="1"/>
    </xf>
    <xf numFmtId="0" fontId="3" fillId="4" borderId="7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vertical="center" wrapText="1"/>
    </xf>
    <xf numFmtId="44" fontId="3" fillId="4" borderId="8" xfId="2" applyFont="1" applyFill="1" applyBorder="1" applyAlignment="1">
      <alignment vertical="center" wrapText="1"/>
    </xf>
    <xf numFmtId="0" fontId="3" fillId="4" borderId="57" xfId="0" applyFont="1" applyFill="1" applyBorder="1" applyAlignment="1">
      <alignment vertical="center" wrapText="1"/>
    </xf>
    <xf numFmtId="0" fontId="3" fillId="4" borderId="32" xfId="0" applyFont="1" applyFill="1" applyBorder="1" applyAlignment="1">
      <alignment horizontal="left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vertical="center" wrapText="1"/>
    </xf>
    <xf numFmtId="164" fontId="3" fillId="5" borderId="32" xfId="1" applyFont="1" applyFill="1" applyBorder="1" applyAlignment="1">
      <alignment vertical="center" wrapText="1"/>
    </xf>
    <xf numFmtId="44" fontId="3" fillId="4" borderId="58" xfId="2" applyFont="1" applyFill="1" applyBorder="1" applyAlignment="1">
      <alignment vertical="center" wrapText="1"/>
    </xf>
    <xf numFmtId="0" fontId="2" fillId="0" borderId="59" xfId="0" applyFont="1" applyBorder="1" applyAlignment="1">
      <alignment vertical="center" wrapText="1"/>
    </xf>
    <xf numFmtId="0" fontId="2" fillId="0" borderId="28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center" wrapText="1"/>
    </xf>
    <xf numFmtId="165" fontId="4" fillId="0" borderId="28" xfId="1" applyNumberFormat="1" applyFont="1" applyBorder="1" applyAlignment="1">
      <alignment vertical="center" wrapText="1"/>
    </xf>
    <xf numFmtId="166" fontId="4" fillId="0" borderId="60" xfId="2" applyNumberFormat="1" applyFont="1" applyBorder="1" applyAlignment="1">
      <alignment vertical="center" wrapText="1"/>
    </xf>
    <xf numFmtId="0" fontId="4" fillId="0" borderId="28" xfId="0" applyFont="1" applyBorder="1" applyAlignment="1">
      <alignment horizontal="left" vertical="center" wrapText="1" indent="3"/>
    </xf>
    <xf numFmtId="0" fontId="2" fillId="0" borderId="61" xfId="0" applyFont="1" applyBorder="1" applyAlignment="1">
      <alignment vertical="center" wrapText="1"/>
    </xf>
    <xf numFmtId="0" fontId="2" fillId="0" borderId="62" xfId="0" applyFont="1" applyBorder="1" applyAlignment="1">
      <alignment horizontal="left" vertical="center" wrapText="1"/>
    </xf>
    <xf numFmtId="0" fontId="2" fillId="0" borderId="62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left" vertical="center" wrapText="1"/>
    </xf>
    <xf numFmtId="165" fontId="4" fillId="0" borderId="62" xfId="1" applyNumberFormat="1" applyFont="1" applyBorder="1" applyAlignment="1">
      <alignment vertical="center" wrapText="1"/>
    </xf>
    <xf numFmtId="166" fontId="4" fillId="0" borderId="63" xfId="2" applyNumberFormat="1" applyFont="1" applyBorder="1" applyAlignment="1">
      <alignment vertical="center" wrapText="1"/>
    </xf>
    <xf numFmtId="0" fontId="14" fillId="0" borderId="0" xfId="0" applyFont="1"/>
    <xf numFmtId="164" fontId="0" fillId="0" borderId="0" xfId="1" applyFont="1"/>
    <xf numFmtId="0" fontId="13" fillId="4" borderId="65" xfId="0" applyFont="1" applyFill="1" applyBorder="1" applyAlignment="1">
      <alignment vertical="top"/>
    </xf>
    <xf numFmtId="164" fontId="13" fillId="4" borderId="65" xfId="1" applyFont="1" applyFill="1" applyBorder="1" applyAlignment="1">
      <alignment vertical="top"/>
    </xf>
    <xf numFmtId="0" fontId="0" fillId="0" borderId="0" xfId="0" applyAlignment="1">
      <alignment vertical="top" wrapText="1"/>
    </xf>
    <xf numFmtId="0" fontId="13" fillId="4" borderId="66" xfId="0" applyFont="1" applyFill="1" applyBorder="1" applyAlignment="1">
      <alignment vertical="top" wrapText="1"/>
    </xf>
    <xf numFmtId="0" fontId="11" fillId="0" borderId="67" xfId="5" applyFill="1" applyBorder="1"/>
    <xf numFmtId="164" fontId="11" fillId="0" borderId="67" xfId="5" applyNumberFormat="1" applyFill="1" applyBorder="1"/>
    <xf numFmtId="10" fontId="11" fillId="0" borderId="67" xfId="5" applyNumberFormat="1" applyFill="1" applyBorder="1"/>
    <xf numFmtId="0" fontId="13" fillId="8" borderId="67" xfId="5" applyFont="1" applyFill="1" applyBorder="1"/>
    <xf numFmtId="164" fontId="13" fillId="8" borderId="67" xfId="5" applyNumberFormat="1" applyFont="1" applyFill="1" applyBorder="1"/>
    <xf numFmtId="10" fontId="13" fillId="8" borderId="67" xfId="5" applyNumberFormat="1" applyFont="1" applyFill="1" applyBorder="1"/>
    <xf numFmtId="0" fontId="13" fillId="4" borderId="67" xfId="5" applyFont="1" applyFill="1" applyBorder="1"/>
    <xf numFmtId="164" fontId="13" fillId="4" borderId="67" xfId="5" applyNumberFormat="1" applyFont="1" applyFill="1" applyBorder="1"/>
    <xf numFmtId="10" fontId="13" fillId="4" borderId="67" xfId="5" applyNumberFormat="1" applyFont="1" applyFill="1" applyBorder="1"/>
    <xf numFmtId="164" fontId="12" fillId="0" borderId="0" xfId="1" applyFont="1"/>
    <xf numFmtId="167" fontId="12" fillId="0" borderId="0" xfId="1" applyNumberFormat="1" applyFont="1"/>
    <xf numFmtId="9" fontId="0" fillId="0" borderId="0" xfId="4" applyFont="1"/>
    <xf numFmtId="10" fontId="0" fillId="0" borderId="0" xfId="0" applyNumberFormat="1" applyAlignment="1">
      <alignment vertical="top"/>
    </xf>
    <xf numFmtId="0" fontId="11" fillId="0" borderId="67" xfId="5" applyFill="1" applyBorder="1" applyAlignment="1">
      <alignment vertical="top"/>
    </xf>
    <xf numFmtId="164" fontId="11" fillId="0" borderId="67" xfId="5" applyNumberFormat="1" applyFill="1" applyBorder="1" applyAlignment="1">
      <alignment vertical="top" wrapText="1"/>
    </xf>
    <xf numFmtId="43" fontId="11" fillId="0" borderId="67" xfId="5" applyNumberFormat="1" applyFill="1" applyBorder="1" applyAlignment="1">
      <alignment vertical="top"/>
    </xf>
    <xf numFmtId="10" fontId="11" fillId="0" borderId="67" xfId="5" applyNumberFormat="1" applyFill="1" applyBorder="1" applyAlignment="1">
      <alignment vertical="top"/>
    </xf>
    <xf numFmtId="0" fontId="0" fillId="0" borderId="0" xfId="0" applyAlignment="1">
      <alignment vertical="top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 indent="5"/>
    </xf>
    <xf numFmtId="0" fontId="11" fillId="0" borderId="67" xfId="5" applyFill="1" applyBorder="1" applyAlignment="1">
      <alignment vertical="top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7" fillId="3" borderId="40" xfId="3" applyFont="1" applyBorder="1" applyAlignment="1">
      <alignment horizontal="center"/>
    </xf>
    <xf numFmtId="0" fontId="7" fillId="3" borderId="41" xfId="3" applyFont="1" applyBorder="1" applyAlignment="1">
      <alignment horizontal="center"/>
    </xf>
    <xf numFmtId="0" fontId="7" fillId="3" borderId="42" xfId="3" applyFont="1" applyBorder="1" applyAlignment="1">
      <alignment horizontal="center"/>
    </xf>
    <xf numFmtId="0" fontId="0" fillId="0" borderId="0" xfId="0" applyAlignment="1">
      <alignment horizontal="center"/>
    </xf>
  </cellXfs>
  <cellStyles count="6">
    <cellStyle name="Entrada" xfId="5" builtinId="20"/>
    <cellStyle name="Millares" xfId="1" builtinId="3"/>
    <cellStyle name="Moneda" xfId="2" builtinId="4"/>
    <cellStyle name="Normal" xfId="0" builtinId="0"/>
    <cellStyle name="Notas" xfId="3" builtinId="10"/>
    <cellStyle name="Porcentaje" xfId="4" builtinId="5"/>
  </cellStyles>
  <dxfs count="556"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numFmt numFmtId="166" formatCode="#,##0.00\ &quot;€&quot;"/>
      <alignment horizontal="general" vertical="center" textRotation="0" wrapText="1" indent="0" justifyLastLine="0" shrinkToFit="0" readingOrder="0"/>
      <border diagonalUp="0" diagonalDown="0" outline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</border>
    </dxf>
    <dxf>
      <font>
        <sz val="9"/>
        <name val="Calibri Light"/>
        <scheme val="major"/>
      </font>
      <numFmt numFmtId="165" formatCode="#,##0.00_ ;\-#,##0.00\ "/>
      <alignment horizontal="general" vertical="center" textRotation="0" wrapText="1" indent="0" justifyLastLine="0" shrinkToFit="0" readingOrder="0"/>
      <border diagonalUp="0" diagonalDown="0" outline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</border>
    </dxf>
    <dxf>
      <font>
        <sz val="9"/>
        <name val="Calibri Light"/>
        <scheme val="major"/>
      </font>
      <numFmt numFmtId="165" formatCode="#,##0.00_ ;\-#,##0.00\ "/>
      <alignment horizontal="general" vertical="center" textRotation="0" wrapText="1" indent="0" justifyLastLine="0" shrinkToFit="0" readingOrder="0"/>
      <border diagonalUp="0" diagonalDown="0" outline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alignment horizontal="center" vertical="center" textRotation="0" wrapText="1" indent="0" justifyLastLine="0" shrinkToFit="0" readingOrder="0"/>
      <border diagonalUp="0" diagonalDown="0" outline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alignment horizontal="left" vertical="center" textRotation="0" wrapText="1" indent="0" justifyLastLine="0" shrinkToFit="0" readingOrder="0"/>
      <border diagonalUp="0" diagonalDown="0" outline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alignment horizontal="left" vertical="center" textRotation="0" wrapText="1" indent="0" justifyLastLine="0" shrinkToFit="0" readingOrder="0"/>
      <border diagonalUp="0" diagonalDown="0" outline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alignment horizontal="center" textRotation="0" indent="0" justifyLastLine="0" shrinkToFit="0" readingOrder="0"/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alignment horizontal="left" vertical="center" textRotation="0" justifyLastLine="0" shrinkToFit="0" readingOrder="0"/>
      <border diagonalUp="0" diagonalDown="0" outline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scheme val="major"/>
      </font>
      <alignment horizontal="general" vertical="center" textRotation="0" wrapText="1" indent="0" justifyLastLine="0" shrinkToFit="0" readingOrder="0"/>
      <border diagonalUp="0" diagonalDown="0">
        <left/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9"/>
        <color rgb="FF000000"/>
        <name val="Calibri Light"/>
        <scheme val="none"/>
      </font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 Light"/>
        <scheme val="major"/>
      </font>
      <fill>
        <patternFill patternType="solid">
          <fgColor indexed="64"/>
          <bgColor theme="3"/>
        </patternFill>
      </fill>
      <alignment horizontal="general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/>
      </border>
    </dxf>
    <dxf>
      <font>
        <color theme="0" tint="-0.499984740745262"/>
      </font>
    </dxf>
    <dxf>
      <font>
        <color rgb="FFFF0000"/>
      </font>
    </dxf>
    <dxf>
      <font>
        <color theme="4" tint="-0.24994659260841701"/>
      </font>
    </dxf>
    <dxf>
      <font>
        <color theme="9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499984740745262"/>
      </font>
    </dxf>
    <dxf>
      <font>
        <color rgb="FFFF0000"/>
      </font>
    </dxf>
    <dxf>
      <font>
        <color theme="4" tint="-0.24994659260841701"/>
      </font>
    </dxf>
    <dxf>
      <font>
        <color theme="9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499984740745262"/>
      </font>
    </dxf>
    <dxf>
      <font>
        <color rgb="FFFF0000"/>
      </font>
    </dxf>
    <dxf>
      <font>
        <color theme="4" tint="-0.24994659260841701"/>
      </font>
    </dxf>
    <dxf>
      <font>
        <color theme="9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499984740745262"/>
      </font>
    </dxf>
    <dxf>
      <font>
        <color rgb="FFFF0000"/>
      </font>
    </dxf>
    <dxf>
      <font>
        <color theme="4" tint="-0.24994659260841701"/>
      </font>
    </dxf>
    <dxf>
      <font>
        <color theme="9" tint="-0.24994659260841701"/>
      </font>
    </dxf>
    <dxf>
      <font>
        <color theme="0" tint="-0.24994659260841701"/>
      </font>
    </dxf>
    <dxf>
      <font>
        <color rgb="FFFF0000"/>
      </font>
    </dxf>
    <dxf>
      <font>
        <color theme="4" tint="-0.24994659260841701"/>
      </font>
    </dxf>
    <dxf>
      <font>
        <color theme="9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499984740745262"/>
      </font>
    </dxf>
    <dxf>
      <font>
        <color rgb="FFFF0000"/>
      </font>
    </dxf>
    <dxf>
      <font>
        <color theme="4" tint="-0.24994659260841701"/>
      </font>
    </dxf>
    <dxf>
      <font>
        <color theme="9" tint="-0.24994659260841701"/>
      </font>
    </dxf>
    <dxf>
      <font>
        <color theme="0" tint="-0.499984740745262"/>
      </font>
    </dxf>
    <dxf>
      <font>
        <color rgb="FFFF0000"/>
      </font>
    </dxf>
    <dxf>
      <font>
        <color theme="4" tint="-0.24994659260841701"/>
      </font>
    </dxf>
    <dxf>
      <font>
        <color theme="9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499984740745262"/>
      </font>
    </dxf>
    <dxf>
      <font>
        <color rgb="FFFF0000"/>
      </font>
    </dxf>
    <dxf>
      <font>
        <color theme="4" tint="-0.24994659260841701"/>
      </font>
    </dxf>
    <dxf>
      <font>
        <color theme="9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499984740745262"/>
      </font>
    </dxf>
    <dxf>
      <font>
        <color rgb="FFFF0000"/>
      </font>
    </dxf>
    <dxf>
      <font>
        <color theme="4" tint="-0.24994659260841701"/>
      </font>
    </dxf>
    <dxf>
      <font>
        <color theme="9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499984740745262"/>
      </font>
    </dxf>
    <dxf>
      <font>
        <color rgb="FFFF0000"/>
      </font>
    </dxf>
    <dxf>
      <font>
        <color theme="4" tint="-0.24994659260841701"/>
      </font>
    </dxf>
    <dxf>
      <font>
        <color theme="9" tint="-0.24994659260841701"/>
      </font>
    </dxf>
    <dxf>
      <font>
        <color theme="0" tint="-0.499984740745262"/>
      </font>
    </dxf>
    <dxf>
      <font>
        <color rgb="FFFF0000"/>
      </font>
    </dxf>
    <dxf>
      <font>
        <color theme="4" tint="-0.24994659260841701"/>
      </font>
    </dxf>
    <dxf>
      <font>
        <color theme="9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499984740745262"/>
      </font>
    </dxf>
    <dxf>
      <font>
        <color rgb="FFFF0000"/>
      </font>
    </dxf>
    <dxf>
      <font>
        <color theme="4" tint="-0.24994659260841701"/>
      </font>
    </dxf>
    <dxf>
      <font>
        <color theme="9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499984740745262"/>
      </font>
    </dxf>
    <dxf>
      <font>
        <color rgb="FFFF0000"/>
      </font>
    </dxf>
    <dxf>
      <font>
        <color theme="4" tint="-0.24994659260841701"/>
      </font>
    </dxf>
    <dxf>
      <font>
        <color theme="9" tint="-0.24994659260841701"/>
      </font>
    </dxf>
    <dxf>
      <font>
        <color theme="0" tint="-0.499984740745262"/>
      </font>
    </dxf>
    <dxf>
      <font>
        <color rgb="FFFF0000"/>
      </font>
    </dxf>
    <dxf>
      <font>
        <color theme="4" tint="-0.24994659260841701"/>
      </font>
    </dxf>
    <dxf>
      <font>
        <color theme="9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numFmt numFmtId="166" formatCode="#,##0.00\ &quot;€&quot;"/>
      <alignment horizontal="general" vertical="center" textRotation="0" wrapText="1" indent="0" justifyLastLine="0" shrinkToFit="0" readingOrder="0"/>
      <border diagonalUp="0" diagonalDown="0" outline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</border>
    </dxf>
    <dxf>
      <font>
        <sz val="9"/>
        <name val="Calibri Light"/>
        <scheme val="major"/>
      </font>
      <numFmt numFmtId="165" formatCode="#,##0.00_ ;\-#,##0.00\ "/>
      <alignment horizontal="general" vertical="center" textRotation="0" wrapText="1" indent="0" justifyLastLine="0" shrinkToFit="0" readingOrder="0"/>
      <border diagonalUp="0" diagonalDown="0" outline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</border>
    </dxf>
    <dxf>
      <font>
        <sz val="9"/>
        <name val="Calibri Light"/>
        <scheme val="major"/>
      </font>
      <numFmt numFmtId="165" formatCode="#,##0.00_ ;\-#,##0.00\ "/>
      <alignment horizontal="general" vertical="center" textRotation="0" wrapText="1" indent="0" justifyLastLine="0" shrinkToFit="0" readingOrder="0"/>
      <border diagonalUp="0" diagonalDown="0" outline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alignment horizontal="center" vertical="center" textRotation="0" wrapText="1" indent="0" justifyLastLine="0" shrinkToFit="0" readingOrder="0"/>
      <border diagonalUp="0" diagonalDown="0" outline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alignment horizontal="left" vertical="center" textRotation="0" wrapText="1" indent="0" justifyLastLine="0" shrinkToFit="0" readingOrder="0"/>
      <border diagonalUp="0" diagonalDown="0" outline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alignment horizontal="left" vertical="center" textRotation="0" wrapText="1" indent="0" justifyLastLine="0" shrinkToFit="0" readingOrder="0"/>
      <border diagonalUp="0" diagonalDown="0" outline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alignment horizontal="center" textRotation="0" indent="0" justifyLastLine="0" shrinkToFit="0" readingOrder="0"/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alignment horizontal="left" vertical="center" textRotation="0" justifyLastLine="0" shrinkToFit="0" readingOrder="0"/>
      <border diagonalUp="0" diagonalDown="0" outline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scheme val="major"/>
      </font>
      <alignment horizontal="general" vertical="center" textRotation="0" wrapText="1" indent="0" justifyLastLine="0" shrinkToFit="0" readingOrder="0"/>
      <border diagonalUp="0" diagonalDown="0">
        <left/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9"/>
        <color rgb="FF000000"/>
        <name val="Calibri Light"/>
        <scheme val="none"/>
      </font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 Light"/>
        <scheme val="major"/>
      </font>
      <fill>
        <patternFill patternType="solid">
          <fgColor indexed="64"/>
          <bgColor theme="3"/>
        </patternFill>
      </fill>
      <alignment horizontal="general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/>
      </border>
    </dxf>
    <dxf>
      <font>
        <color theme="0" tint="-0.499984740745262"/>
      </font>
    </dxf>
    <dxf>
      <font>
        <color rgb="FFFF0000"/>
      </font>
    </dxf>
    <dxf>
      <font>
        <color theme="4" tint="-0.24994659260841701"/>
      </font>
    </dxf>
    <dxf>
      <font>
        <color theme="9" tint="-0.24994659260841701"/>
      </font>
    </dxf>
    <dxf>
      <font>
        <color theme="0" tint="-0.24994659260841701"/>
      </font>
    </dxf>
    <dxf>
      <font>
        <color rgb="FFFF0000"/>
      </font>
    </dxf>
    <dxf>
      <font>
        <color theme="4" tint="-0.24994659260841701"/>
      </font>
    </dxf>
    <dxf>
      <font>
        <color theme="9" tint="-0.24994659260841701"/>
      </font>
    </dxf>
    <dxf>
      <font>
        <color theme="0" tint="-0.499984740745262"/>
      </font>
    </dxf>
    <dxf>
      <font>
        <color rgb="FFFF0000"/>
      </font>
    </dxf>
    <dxf>
      <font>
        <color theme="4" tint="-0.24994659260841701"/>
      </font>
    </dxf>
    <dxf>
      <font>
        <color theme="9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499984740745262"/>
      </font>
    </dxf>
    <dxf>
      <font>
        <color rgb="FFFF0000"/>
      </font>
    </dxf>
    <dxf>
      <font>
        <color theme="4" tint="-0.24994659260841701"/>
      </font>
    </dxf>
    <dxf>
      <font>
        <color theme="9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499984740745262"/>
      </font>
    </dxf>
    <dxf>
      <font>
        <color rgb="FFFF0000"/>
      </font>
    </dxf>
    <dxf>
      <font>
        <color theme="4" tint="-0.24994659260841701"/>
      </font>
    </dxf>
    <dxf>
      <font>
        <color theme="9" tint="-0.24994659260841701"/>
      </font>
    </dxf>
    <dxf>
      <font>
        <color theme="0" tint="-0.499984740745262"/>
      </font>
    </dxf>
    <dxf>
      <font>
        <color rgb="FFFF0000"/>
      </font>
    </dxf>
    <dxf>
      <font>
        <color theme="4" tint="-0.24994659260841701"/>
      </font>
    </dxf>
    <dxf>
      <font>
        <color theme="9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499984740745262"/>
      </font>
    </dxf>
    <dxf>
      <font>
        <color rgb="FFFF0000"/>
      </font>
    </dxf>
    <dxf>
      <font>
        <color theme="4" tint="-0.24994659260841701"/>
      </font>
    </dxf>
    <dxf>
      <font>
        <color theme="9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499984740745262"/>
      </font>
    </dxf>
    <dxf>
      <font>
        <color rgb="FFFF0000"/>
      </font>
    </dxf>
    <dxf>
      <font>
        <color theme="4" tint="-0.24994659260841701"/>
      </font>
    </dxf>
    <dxf>
      <font>
        <color theme="9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499984740745262"/>
      </font>
    </dxf>
    <dxf>
      <font>
        <color rgb="FFFF0000"/>
      </font>
    </dxf>
    <dxf>
      <font>
        <color theme="4" tint="-0.24994659260841701"/>
      </font>
    </dxf>
    <dxf>
      <font>
        <color theme="9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499984740745262"/>
      </font>
    </dxf>
    <dxf>
      <font>
        <color rgb="FFFF0000"/>
      </font>
    </dxf>
    <dxf>
      <font>
        <color theme="4" tint="-0.24994659260841701"/>
      </font>
    </dxf>
    <dxf>
      <font>
        <color theme="9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numFmt numFmtId="166" formatCode="#,##0.00\ &quot;€&quot;"/>
      <alignment horizontal="general" vertical="center" textRotation="0" wrapText="1" indent="0" justifyLastLine="0" shrinkToFit="0" readingOrder="0"/>
      <border diagonalUp="0" diagonalDown="0" outline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</border>
    </dxf>
    <dxf>
      <font>
        <sz val="9"/>
        <name val="Calibri Light"/>
        <scheme val="major"/>
      </font>
      <numFmt numFmtId="165" formatCode="#,##0.00_ ;\-#,##0.00\ "/>
      <alignment horizontal="general" vertical="center" textRotation="0" wrapText="1" indent="0" justifyLastLine="0" shrinkToFit="0" readingOrder="0"/>
      <border diagonalUp="0" diagonalDown="0" outline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</border>
    </dxf>
    <dxf>
      <font>
        <sz val="9"/>
        <name val="Calibri Light"/>
        <scheme val="major"/>
      </font>
      <numFmt numFmtId="165" formatCode="#,##0.00_ ;\-#,##0.00\ "/>
      <alignment horizontal="general" vertical="center" textRotation="0" wrapText="1" indent="0" justifyLastLine="0" shrinkToFit="0" readingOrder="0"/>
      <border diagonalUp="0" diagonalDown="0" outline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alignment horizontal="center" vertical="center" textRotation="0" wrapText="1" indent="0" justifyLastLine="0" shrinkToFit="0" readingOrder="0"/>
      <border diagonalUp="0" diagonalDown="0" outline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alignment horizontal="left" vertical="center" textRotation="0" wrapText="1" indent="0" justifyLastLine="0" shrinkToFit="0" readingOrder="0"/>
      <border diagonalUp="0" diagonalDown="0" outline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alignment horizontal="left" vertical="center" textRotation="0" wrapText="1" indent="0" justifyLastLine="0" shrinkToFit="0" readingOrder="0"/>
      <border diagonalUp="0" diagonalDown="0" outline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alignment horizontal="center" textRotation="0" indent="0" justifyLastLine="0" shrinkToFit="0" readingOrder="0"/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alignment horizontal="left" vertical="center" textRotation="0" justifyLastLine="0" shrinkToFit="0" readingOrder="0"/>
      <border diagonalUp="0" diagonalDown="0" outline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scheme val="major"/>
      </font>
      <alignment horizontal="general" vertical="center" textRotation="0" wrapText="1" indent="0" justifyLastLine="0" shrinkToFit="0" readingOrder="0"/>
      <border diagonalUp="0" diagonalDown="0">
        <left/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9"/>
        <color rgb="FF000000"/>
        <name val="Calibri Light"/>
        <scheme val="none"/>
      </font>
    </dxf>
    <dxf>
      <border outline="0"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 Light"/>
        <scheme val="major"/>
      </font>
      <fill>
        <patternFill patternType="solid">
          <fgColor indexed="64"/>
          <bgColor theme="3"/>
        </patternFill>
      </fill>
      <alignment horizontal="general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/>
      </border>
    </dxf>
    <dxf>
      <font>
        <color theme="0" tint="-0.499984740745262"/>
      </font>
    </dxf>
    <dxf>
      <font>
        <color rgb="FFFF0000"/>
      </font>
    </dxf>
    <dxf>
      <font>
        <color theme="4" tint="-0.24994659260841701"/>
      </font>
    </dxf>
    <dxf>
      <font>
        <color theme="9" tint="-0.24994659260841701"/>
      </font>
    </dxf>
    <dxf>
      <font>
        <color theme="0" tint="-0.24994659260841701"/>
      </font>
    </dxf>
    <dxf>
      <font>
        <color rgb="FFFF0000"/>
      </font>
    </dxf>
    <dxf>
      <font>
        <color theme="4" tint="-0.24994659260841701"/>
      </font>
    </dxf>
    <dxf>
      <font>
        <color theme="9" tint="-0.24994659260841701"/>
      </font>
    </dxf>
    <dxf>
      <font>
        <color theme="0" tint="-0.499984740745262"/>
      </font>
    </dxf>
    <dxf>
      <font>
        <color rgb="FFFF0000"/>
      </font>
    </dxf>
    <dxf>
      <font>
        <color theme="4" tint="-0.24994659260841701"/>
      </font>
    </dxf>
    <dxf>
      <font>
        <color theme="9" tint="-0.24994659260841701"/>
      </font>
    </dxf>
    <dxf>
      <font>
        <color theme="0" tint="-0.499984740745262"/>
      </font>
    </dxf>
    <dxf>
      <font>
        <color rgb="FFFF0000"/>
      </font>
    </dxf>
    <dxf>
      <font>
        <color theme="4" tint="-0.24994659260841701"/>
      </font>
    </dxf>
    <dxf>
      <font>
        <color theme="9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499984740745262"/>
      </font>
    </dxf>
    <dxf>
      <font>
        <color rgb="FFFF0000"/>
      </font>
    </dxf>
    <dxf>
      <font>
        <color theme="4" tint="-0.24994659260841701"/>
      </font>
    </dxf>
    <dxf>
      <font>
        <color theme="9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499984740745262"/>
      </font>
    </dxf>
    <dxf>
      <font>
        <color rgb="FFFF0000"/>
      </font>
    </dxf>
    <dxf>
      <font>
        <color theme="4" tint="-0.24994659260841701"/>
      </font>
    </dxf>
    <dxf>
      <font>
        <color theme="9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numFmt numFmtId="166" formatCode="#,##0.00\ &quot;€&quot;"/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/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sz val="9"/>
        <name val="Calibri Light"/>
        <scheme val="major"/>
      </font>
      <numFmt numFmtId="165" formatCode="#,##0.00_ ;\-#,##0.00\ "/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sz val="9"/>
        <name val="Calibri Light"/>
        <scheme val="major"/>
      </font>
      <numFmt numFmtId="165" formatCode="#,##0.00_ ;\-#,##0.00\ "/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/>
        <strike val="0"/>
        <outline val="0"/>
        <shadow val="0"/>
        <u val="none"/>
        <vertAlign val="baseline"/>
        <sz val="9"/>
        <color theme="1"/>
        <name val="Calibri Light"/>
        <scheme val="major"/>
      </font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alignment horizontal="left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alignment horizontal="left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alignment horizontal="left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scheme val="major"/>
      </font>
      <alignment horizontal="general" vertical="center" textRotation="0" wrapText="1" indent="0" justifyLastLine="0" shrinkToFit="0" readingOrder="0"/>
      <border diagonalUp="0" diagonalDown="0">
        <left/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border>
        <top style="hair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 Light"/>
        <scheme val="major"/>
      </font>
      <fill>
        <patternFill patternType="solid">
          <fgColor indexed="64"/>
          <bgColor theme="3"/>
        </patternFill>
      </fill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 style="hair">
          <color indexed="64"/>
        </horizontal>
      </border>
    </dxf>
    <dxf>
      <font>
        <color theme="0" tint="-0.499984740745262"/>
      </font>
    </dxf>
    <dxf>
      <font>
        <color rgb="FFFF0000"/>
      </font>
    </dxf>
    <dxf>
      <font>
        <color theme="4" tint="-0.24994659260841701"/>
      </font>
    </dxf>
    <dxf>
      <font>
        <color theme="9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499984740745262"/>
      </font>
    </dxf>
    <dxf>
      <font>
        <color rgb="FFFF0000"/>
      </font>
    </dxf>
    <dxf>
      <font>
        <color theme="4" tint="-0.24994659260841701"/>
      </font>
    </dxf>
    <dxf>
      <font>
        <color theme="9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499984740745262"/>
      </font>
    </dxf>
    <dxf>
      <font>
        <color rgb="FFFF0000"/>
      </font>
    </dxf>
    <dxf>
      <font>
        <color theme="4" tint="-0.24994659260841701"/>
      </font>
    </dxf>
    <dxf>
      <font>
        <color theme="9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499984740745262"/>
      </font>
    </dxf>
    <dxf>
      <font>
        <color rgb="FFFF0000"/>
      </font>
    </dxf>
    <dxf>
      <font>
        <color theme="4" tint="-0.24994659260841701"/>
      </font>
    </dxf>
    <dxf>
      <font>
        <color theme="9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499984740745262"/>
      </font>
    </dxf>
    <dxf>
      <font>
        <color rgb="FFFF0000"/>
      </font>
    </dxf>
    <dxf>
      <font>
        <color theme="4" tint="-0.24994659260841701"/>
      </font>
    </dxf>
    <dxf>
      <font>
        <color theme="9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499984740745262"/>
      </font>
    </dxf>
    <dxf>
      <font>
        <color rgb="FFFF0000"/>
      </font>
    </dxf>
    <dxf>
      <font>
        <color theme="4" tint="-0.24994659260841701"/>
      </font>
    </dxf>
    <dxf>
      <font>
        <color theme="9" tint="-0.24994659260841701"/>
      </font>
    </dxf>
    <dxf>
      <font>
        <color theme="0" tint="-0.24994659260841701"/>
      </font>
    </dxf>
    <dxf>
      <font>
        <color rgb="FFFF0000"/>
      </font>
    </dxf>
    <dxf>
      <font>
        <color theme="4" tint="-0.24994659260841701"/>
      </font>
    </dxf>
    <dxf>
      <font>
        <color theme="9" tint="-0.24994659260841701"/>
      </font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numFmt numFmtId="166" formatCode="#,##0.00\ &quot;€&quot;"/>
      <alignment horizontal="general" vertical="center" textRotation="0" wrapText="1" indent="0" justifyLastLine="0" shrinkToFit="0" readingOrder="0"/>
      <border diagonalUp="0" diagonalDown="0">
        <left style="hair">
          <color rgb="FF000000"/>
        </left>
        <right/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font>
        <sz val="9"/>
        <name val="Calibri Light"/>
        <scheme val="major"/>
      </font>
      <numFmt numFmtId="165" formatCode="#,##0.00_ ;\-#,##0.00\ "/>
      <alignment horizontal="general" vertical="center" textRotation="0" wrapText="1" indent="0" justifyLastLine="0" shrinkToFit="0" readingOrder="0"/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font>
        <sz val="9"/>
        <name val="Calibri Light"/>
        <scheme val="major"/>
      </font>
      <numFmt numFmtId="165" formatCode="#,##0.00_ ;\-#,##0.00\ "/>
      <alignment horizontal="general" vertical="center" textRotation="0" wrapText="1" indent="0" justifyLastLine="0" shrinkToFit="0" readingOrder="0"/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alignment horizontal="center" vertical="center" textRotation="0" wrapText="1" indent="0" justifyLastLine="0" shrinkToFit="0" readingOrder="0"/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alignment horizontal="left" vertical="center" textRotation="0" wrapText="1" indent="0" justifyLastLine="0" shrinkToFit="0" readingOrder="0"/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alignment horizontal="left" vertical="center" textRotation="0" wrapText="1" indent="0" justifyLastLine="0" shrinkToFit="0" readingOrder="0"/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alignment horizontal="center" textRotation="0" indent="0" justifyLastLine="0" shrinkToFit="0" readingOrder="0"/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alignment horizontal="left" vertical="center" textRotation="0" justifyLastLine="0" shrinkToFit="0" readingOrder="0"/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scheme val="major"/>
      </font>
      <alignment horizontal="general" vertical="center" textRotation="0" wrapText="1" indent="0" justifyLastLine="0" shrinkToFit="0" readingOrder="0"/>
      <border diagonalUp="0" diagonalDown="0">
        <left/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border>
        <top style="hair">
          <color rgb="FF000000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rgb="FF000000"/>
        <name val="Calibri Light"/>
        <scheme val="none"/>
      </font>
    </dxf>
    <dxf>
      <border>
        <bottom style="hair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 Light"/>
        <scheme val="major"/>
      </font>
      <fill>
        <patternFill>
          <bgColor theme="3"/>
        </patternFill>
      </fill>
      <alignment horizontal="general" vertical="center" textRotation="0" wrapText="1" indent="0" justifyLastLine="0" shrinkToFit="0" readingOrder="0"/>
      <border diagonalUp="0" diagonalDown="0" outline="0">
        <left style="hair">
          <color rgb="FF000000"/>
        </left>
        <right style="hair">
          <color rgb="FF000000"/>
        </right>
        <top/>
        <bottom/>
      </border>
    </dxf>
    <dxf>
      <font>
        <color theme="0" tint="-0.499984740745262"/>
      </font>
    </dxf>
    <dxf>
      <font>
        <color rgb="FFFF0000"/>
      </font>
    </dxf>
    <dxf>
      <font>
        <color theme="4" tint="-0.24994659260841701"/>
      </font>
    </dxf>
    <dxf>
      <font>
        <color theme="9" tint="-0.24994659260841701"/>
      </font>
    </dxf>
    <dxf>
      <font>
        <color theme="0" tint="-0.24994659260841701"/>
      </font>
    </dxf>
    <dxf>
      <font>
        <color rgb="FFFF0000"/>
      </font>
    </dxf>
    <dxf>
      <font>
        <color theme="4" tint="-0.24994659260841701"/>
      </font>
    </dxf>
    <dxf>
      <font>
        <color theme="9" tint="-0.24994659260841701"/>
      </font>
    </dxf>
    <dxf>
      <font>
        <color theme="0" tint="-0.499984740745262"/>
      </font>
    </dxf>
    <dxf>
      <font>
        <color rgb="FFFF0000"/>
      </font>
    </dxf>
    <dxf>
      <font>
        <color theme="4" tint="-0.24994659260841701"/>
      </font>
    </dxf>
    <dxf>
      <font>
        <color theme="9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499984740745262"/>
      </font>
    </dxf>
    <dxf>
      <font>
        <color rgb="FFFF0000"/>
      </font>
    </dxf>
    <dxf>
      <font>
        <color theme="4" tint="-0.24994659260841701"/>
      </font>
    </dxf>
    <dxf>
      <font>
        <color theme="9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499984740745262"/>
      </font>
    </dxf>
    <dxf>
      <font>
        <color rgb="FFFF0000"/>
      </font>
    </dxf>
    <dxf>
      <font>
        <color theme="4" tint="-0.24994659260841701"/>
      </font>
    </dxf>
    <dxf>
      <font>
        <color theme="9" tint="-0.24994659260841701"/>
      </font>
    </dxf>
    <dxf>
      <font>
        <color theme="0" tint="-0.499984740745262"/>
      </font>
    </dxf>
    <dxf>
      <font>
        <color rgb="FFFF0000"/>
      </font>
    </dxf>
    <dxf>
      <font>
        <color theme="4" tint="-0.24994659260841701"/>
      </font>
    </dxf>
    <dxf>
      <font>
        <color theme="9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499984740745262"/>
      </font>
    </dxf>
    <dxf>
      <font>
        <color rgb="FFFF0000"/>
      </font>
    </dxf>
    <dxf>
      <font>
        <color theme="4" tint="-0.24994659260841701"/>
      </font>
    </dxf>
    <dxf>
      <font>
        <color theme="9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499984740745262"/>
      </font>
    </dxf>
    <dxf>
      <font>
        <color rgb="FFFF0000"/>
      </font>
    </dxf>
    <dxf>
      <font>
        <color theme="4" tint="-0.24994659260841701"/>
      </font>
    </dxf>
    <dxf>
      <font>
        <color theme="9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499984740745262"/>
      </font>
    </dxf>
    <dxf>
      <font>
        <color rgb="FFFF0000"/>
      </font>
    </dxf>
    <dxf>
      <font>
        <color theme="4" tint="-0.24994659260841701"/>
      </font>
    </dxf>
    <dxf>
      <font>
        <color theme="9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499984740745262"/>
      </font>
    </dxf>
    <dxf>
      <font>
        <color rgb="FFFF0000"/>
      </font>
    </dxf>
    <dxf>
      <font>
        <color theme="4" tint="-0.24994659260841701"/>
      </font>
    </dxf>
    <dxf>
      <font>
        <color theme="9" tint="-0.24994659260841701"/>
      </font>
    </dxf>
    <dxf>
      <font>
        <color theme="0" tint="-0.499984740745262"/>
      </font>
    </dxf>
    <dxf>
      <font>
        <color rgb="FFFF0000"/>
      </font>
    </dxf>
    <dxf>
      <font>
        <color theme="4" tint="-0.24994659260841701"/>
      </font>
    </dxf>
    <dxf>
      <font>
        <color theme="9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numFmt numFmtId="166" formatCode="#,##0.00\ &quot;€&quot;"/>
      <alignment horizontal="general" vertical="center" textRotation="0" wrapText="1" indent="0" justifyLastLine="0" shrinkToFit="0" readingOrder="0"/>
      <border diagonalUp="0" diagonalDown="0" outline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</border>
    </dxf>
    <dxf>
      <font>
        <sz val="9"/>
        <name val="Calibri Light"/>
        <scheme val="major"/>
      </font>
      <numFmt numFmtId="165" formatCode="#,##0.00_ ;\-#,##0.00\ "/>
      <alignment horizontal="general" vertical="center" textRotation="0" wrapText="1" indent="0" justifyLastLine="0" shrinkToFit="0" readingOrder="0"/>
      <border diagonalUp="0" diagonalDown="0" outline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</border>
    </dxf>
    <dxf>
      <font>
        <sz val="9"/>
        <name val="Calibri Light"/>
        <scheme val="major"/>
      </font>
      <numFmt numFmtId="165" formatCode="#,##0.00_ ;\-#,##0.00\ "/>
      <alignment horizontal="general" vertical="center" textRotation="0" wrapText="1" indent="0" justifyLastLine="0" shrinkToFit="0" readingOrder="0"/>
      <border diagonalUp="0" diagonalDown="0" outline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alignment horizontal="center" vertical="center" textRotation="0" wrapText="1" indent="0" justifyLastLine="0" shrinkToFit="0" readingOrder="0"/>
      <border diagonalUp="0" diagonalDown="0" outline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alignment horizontal="left" vertical="center" textRotation="0" wrapText="1" indent="0" justifyLastLine="0" shrinkToFit="0" readingOrder="0"/>
      <border diagonalUp="0" diagonalDown="0" outline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alignment horizontal="left" vertical="center" textRotation="0" wrapText="1" indent="0" justifyLastLine="0" shrinkToFit="0" readingOrder="0"/>
      <border diagonalUp="0" diagonalDown="0" outline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alignment horizontal="center" textRotation="0" indent="0" justifyLastLine="0" shrinkToFit="0" readingOrder="0"/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alignment horizontal="left" vertical="center" textRotation="0" justifyLastLine="0" shrinkToFit="0" readingOrder="0"/>
      <border diagonalUp="0" diagonalDown="0" outline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scheme val="major"/>
      </font>
      <alignment horizontal="general" vertical="center" textRotation="0" wrapText="1" indent="0" justifyLastLine="0" shrinkToFit="0" readingOrder="0"/>
      <border diagonalUp="0" diagonalDown="0">
        <left/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9"/>
        <color rgb="FF000000"/>
        <name val="Calibri Light"/>
        <scheme val="none"/>
      </font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 Light"/>
        <scheme val="major"/>
      </font>
      <fill>
        <patternFill>
          <bgColor theme="3"/>
        </patternFill>
      </fill>
      <alignment horizontal="general" vertical="center" textRotation="0" wrapText="1" indent="0" justifyLastLine="0" shrinkToFit="0" readingOrder="0"/>
      <border diagonalUp="0" diagonalDown="0" outline="0">
        <left style="hair">
          <color rgb="FF000000"/>
        </left>
        <right style="hair">
          <color rgb="FF000000"/>
        </right>
        <top/>
        <bottom/>
      </border>
    </dxf>
    <dxf>
      <font>
        <color theme="0" tint="-0.499984740745262"/>
      </font>
    </dxf>
    <dxf>
      <font>
        <color rgb="FFFF0000"/>
      </font>
    </dxf>
    <dxf>
      <font>
        <color theme="4" tint="-0.24994659260841701"/>
      </font>
    </dxf>
    <dxf>
      <font>
        <color theme="9" tint="-0.24994659260841701"/>
      </font>
    </dxf>
    <dxf>
      <font>
        <color theme="0" tint="-0.24994659260841701"/>
      </font>
    </dxf>
    <dxf>
      <font>
        <color rgb="FFFF0000"/>
      </font>
    </dxf>
    <dxf>
      <font>
        <color theme="4" tint="-0.24994659260841701"/>
      </font>
    </dxf>
    <dxf>
      <font>
        <color theme="9" tint="-0.24994659260841701"/>
      </font>
    </dxf>
    <dxf>
      <font>
        <color theme="0" tint="-0.499984740745262"/>
      </font>
    </dxf>
    <dxf>
      <font>
        <color rgb="FFFF0000"/>
      </font>
    </dxf>
    <dxf>
      <font>
        <color theme="4" tint="-0.24994659260841701"/>
      </font>
    </dxf>
    <dxf>
      <font>
        <color theme="9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499984740745262"/>
      </font>
    </dxf>
    <dxf>
      <font>
        <color rgb="FFFF0000"/>
      </font>
    </dxf>
    <dxf>
      <font>
        <color theme="4" tint="-0.24994659260841701"/>
      </font>
    </dxf>
    <dxf>
      <font>
        <color theme="9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499984740745262"/>
      </font>
    </dxf>
    <dxf>
      <font>
        <color rgb="FFFF0000"/>
      </font>
    </dxf>
    <dxf>
      <font>
        <color theme="4" tint="-0.24994659260841701"/>
      </font>
    </dxf>
    <dxf>
      <font>
        <color theme="9" tint="-0.24994659260841701"/>
      </font>
    </dxf>
    <dxf>
      <font>
        <color theme="0" tint="-0.499984740745262"/>
      </font>
    </dxf>
    <dxf>
      <font>
        <color rgb="FFFF0000"/>
      </font>
    </dxf>
    <dxf>
      <font>
        <color theme="4" tint="-0.24994659260841701"/>
      </font>
    </dxf>
    <dxf>
      <font>
        <color theme="9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499984740745262"/>
      </font>
    </dxf>
    <dxf>
      <font>
        <color rgb="FFFF0000"/>
      </font>
    </dxf>
    <dxf>
      <font>
        <color theme="4" tint="-0.24994659260841701"/>
      </font>
    </dxf>
    <dxf>
      <font>
        <color theme="9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499984740745262"/>
      </font>
    </dxf>
    <dxf>
      <font>
        <color rgb="FFFF0000"/>
      </font>
    </dxf>
    <dxf>
      <font>
        <color theme="4" tint="-0.24994659260841701"/>
      </font>
    </dxf>
    <dxf>
      <font>
        <color theme="9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499984740745262"/>
      </font>
    </dxf>
    <dxf>
      <font>
        <color rgb="FFFF0000"/>
      </font>
    </dxf>
    <dxf>
      <font>
        <color theme="4" tint="-0.24994659260841701"/>
      </font>
    </dxf>
    <dxf>
      <font>
        <color theme="9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499984740745262"/>
      </font>
    </dxf>
    <dxf>
      <font>
        <color rgb="FFFF0000"/>
      </font>
    </dxf>
    <dxf>
      <font>
        <color theme="4" tint="-0.24994659260841701"/>
      </font>
    </dxf>
    <dxf>
      <font>
        <color theme="9" tint="-0.24994659260841701"/>
      </font>
    </dxf>
    <dxf>
      <font>
        <color theme="0" tint="-0.499984740745262"/>
      </font>
    </dxf>
    <dxf>
      <font>
        <color rgb="FFFF0000"/>
      </font>
    </dxf>
    <dxf>
      <font>
        <color theme="4" tint="-0.24994659260841701"/>
      </font>
    </dxf>
    <dxf>
      <font>
        <color theme="9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numFmt numFmtId="166" formatCode="#,##0.00\ &quot;€&quot;"/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/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sz val="9"/>
        <name val="Calibri Light"/>
        <scheme val="major"/>
      </font>
      <numFmt numFmtId="165" formatCode="#,##0.00_ ;\-#,##0.00\ "/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sz val="9"/>
        <name val="Calibri Light"/>
        <scheme val="major"/>
      </font>
      <numFmt numFmtId="165" formatCode="#,##0.00_ ;\-#,##0.00\ "/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alignment horizontal="left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alignment horizontal="left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alignment horizontal="center" textRotation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alignment horizontal="left" vertical="center" textRotation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scheme val="major"/>
      </font>
      <alignment horizontal="general" vertical="center" textRotation="0" wrapText="1" indent="0" justifyLastLine="0" shrinkToFit="0" readingOrder="0"/>
      <border diagonalUp="0" diagonalDown="0">
        <left/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border>
        <top style="hair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rgb="FF000000"/>
        <name val="Calibri Light"/>
        <scheme val="none"/>
      </font>
    </dxf>
    <dxf>
      <border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 Light"/>
        <scheme val="major"/>
      </font>
      <fill>
        <patternFill>
          <bgColor theme="3"/>
        </patternFill>
      </fill>
      <alignment horizontal="general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 style="hair">
          <color indexed="64"/>
        </horizontal>
      </border>
    </dxf>
    <dxf>
      <font>
        <color theme="0" tint="-0.499984740745262"/>
      </font>
    </dxf>
    <dxf>
      <font>
        <color rgb="FFFF0000"/>
      </font>
    </dxf>
    <dxf>
      <font>
        <color theme="4" tint="-0.24994659260841701"/>
      </font>
    </dxf>
    <dxf>
      <font>
        <color theme="9" tint="-0.24994659260841701"/>
      </font>
    </dxf>
    <dxf>
      <font>
        <color theme="0" tint="-0.24994659260841701"/>
      </font>
    </dxf>
    <dxf>
      <font>
        <color rgb="FFFF0000"/>
      </font>
    </dxf>
    <dxf>
      <font>
        <color theme="4" tint="-0.24994659260841701"/>
      </font>
    </dxf>
    <dxf>
      <font>
        <color theme="9" tint="-0.24994659260841701"/>
      </font>
    </dxf>
    <dxf>
      <font>
        <color theme="0" tint="-0.499984740745262"/>
      </font>
    </dxf>
    <dxf>
      <font>
        <color rgb="FFFF0000"/>
      </font>
    </dxf>
    <dxf>
      <font>
        <color theme="4" tint="-0.24994659260841701"/>
      </font>
    </dxf>
    <dxf>
      <font>
        <color theme="9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499984740745262"/>
      </font>
    </dxf>
    <dxf>
      <font>
        <color rgb="FFFF0000"/>
      </font>
    </dxf>
    <dxf>
      <font>
        <color theme="4" tint="-0.24994659260841701"/>
      </font>
    </dxf>
    <dxf>
      <font>
        <color theme="9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499984740745262"/>
      </font>
    </dxf>
    <dxf>
      <font>
        <color rgb="FFFF0000"/>
      </font>
    </dxf>
    <dxf>
      <font>
        <color theme="4" tint="-0.24994659260841701"/>
      </font>
    </dxf>
    <dxf>
      <font>
        <color theme="9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499984740745262"/>
      </font>
    </dxf>
    <dxf>
      <font>
        <color rgb="FFFF0000"/>
      </font>
    </dxf>
    <dxf>
      <font>
        <color theme="4" tint="-0.24994659260841701"/>
      </font>
    </dxf>
    <dxf>
      <font>
        <color theme="9" tint="-0.24994659260841701"/>
      </font>
    </dxf>
    <dxf>
      <font>
        <color theme="0" tint="-0.499984740745262"/>
      </font>
    </dxf>
    <dxf>
      <font>
        <color rgb="FFFF0000"/>
      </font>
    </dxf>
    <dxf>
      <font>
        <color theme="4" tint="-0.24994659260841701"/>
      </font>
    </dxf>
    <dxf>
      <font>
        <color theme="9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numFmt numFmtId="166" formatCode="#,##0.00\ &quot;€&quot;"/>
      <alignment horizontal="general" vertical="center" textRotation="0" wrapText="1" indent="0" justifyLastLine="0" shrinkToFit="0" readingOrder="0"/>
      <border diagonalUp="0" diagonalDown="0" outline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</border>
    </dxf>
    <dxf>
      <font>
        <sz val="9"/>
        <name val="Calibri Light"/>
        <scheme val="major"/>
      </font>
      <numFmt numFmtId="165" formatCode="#,##0.00_ ;\-#,##0.00\ "/>
      <alignment horizontal="general" vertical="center" textRotation="0" wrapText="1" indent="0" justifyLastLine="0" shrinkToFit="0" readingOrder="0"/>
      <border diagonalUp="0" diagonalDown="0" outline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</border>
    </dxf>
    <dxf>
      <font>
        <sz val="9"/>
        <name val="Calibri Light"/>
        <scheme val="major"/>
      </font>
      <numFmt numFmtId="165" formatCode="#,##0.00_ ;\-#,##0.00\ "/>
      <alignment horizontal="general" vertical="center" textRotation="0" wrapText="1" indent="0" justifyLastLine="0" shrinkToFit="0" readingOrder="0"/>
      <border diagonalUp="0" diagonalDown="0" outline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alignment horizontal="center" vertical="center" textRotation="0" wrapText="1" indent="0" justifyLastLine="0" shrinkToFit="0" readingOrder="0"/>
      <border diagonalUp="0" diagonalDown="0" outline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alignment horizontal="left" vertical="center" textRotation="0" wrapText="1" indent="0" justifyLastLine="0" shrinkToFit="0" readingOrder="0"/>
      <border diagonalUp="0" diagonalDown="0" outline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alignment horizontal="left" vertical="center" textRotation="0" wrapText="1" indent="0" justifyLastLine="0" shrinkToFit="0" readingOrder="0"/>
      <border diagonalUp="0" diagonalDown="0" outline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alignment horizontal="center" textRotation="0" indent="0" justifyLastLine="0" shrinkToFit="0" readingOrder="0"/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alignment horizontal="left" vertical="center" textRotation="0" justifyLastLine="0" shrinkToFit="0" readingOrder="0"/>
      <border diagonalUp="0" diagonalDown="0" outline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scheme val="major"/>
      </font>
      <alignment horizontal="general" vertical="center" textRotation="0" wrapText="1" indent="0" justifyLastLine="0" shrinkToFit="0" readingOrder="0"/>
      <border diagonalUp="0" diagonalDown="0">
        <left/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9"/>
        <color rgb="FF000000"/>
        <name val="Calibri Light"/>
        <scheme val="none"/>
      </font>
    </dxf>
    <dxf>
      <border outline="0">
        <bottom style="hair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 Light"/>
        <scheme val="major"/>
      </font>
      <fill>
        <patternFill patternType="solid">
          <fgColor indexed="64"/>
          <bgColor theme="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color theme="0" tint="-0.499984740745262"/>
      </font>
    </dxf>
    <dxf>
      <font>
        <color rgb="FFFF0000"/>
      </font>
    </dxf>
    <dxf>
      <font>
        <color theme="4" tint="-0.24994659260841701"/>
      </font>
    </dxf>
    <dxf>
      <font>
        <color theme="9" tint="-0.24994659260841701"/>
      </font>
    </dxf>
    <dxf>
      <font>
        <color theme="0" tint="-0.24994659260841701"/>
      </font>
    </dxf>
    <dxf>
      <font>
        <color rgb="FFFF0000"/>
      </font>
    </dxf>
    <dxf>
      <font>
        <color theme="4" tint="-0.24994659260841701"/>
      </font>
    </dxf>
    <dxf>
      <font>
        <color theme="9" tint="-0.24994659260841701"/>
      </font>
    </dxf>
    <dxf>
      <font>
        <color theme="0" tint="-0.499984740745262"/>
      </font>
    </dxf>
    <dxf>
      <font>
        <color rgb="FFFF0000"/>
      </font>
    </dxf>
    <dxf>
      <font>
        <color theme="4" tint="-0.24994659260841701"/>
      </font>
    </dxf>
    <dxf>
      <font>
        <color theme="9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499984740745262"/>
      </font>
    </dxf>
    <dxf>
      <font>
        <color rgb="FFFF0000"/>
      </font>
    </dxf>
    <dxf>
      <font>
        <color theme="4" tint="-0.24994659260841701"/>
      </font>
    </dxf>
    <dxf>
      <font>
        <color theme="9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499984740745262"/>
      </font>
    </dxf>
    <dxf>
      <font>
        <color rgb="FFFF0000"/>
      </font>
    </dxf>
    <dxf>
      <font>
        <color theme="4" tint="-0.24994659260841701"/>
      </font>
    </dxf>
    <dxf>
      <font>
        <color theme="9" tint="-0.24994659260841701"/>
      </font>
    </dxf>
    <dxf>
      <font>
        <color theme="0" tint="-0.499984740745262"/>
      </font>
    </dxf>
    <dxf>
      <font>
        <color rgb="FFFF0000"/>
      </font>
    </dxf>
    <dxf>
      <font>
        <color theme="4" tint="-0.24994659260841701"/>
      </font>
    </dxf>
    <dxf>
      <font>
        <color theme="9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numFmt numFmtId="166" formatCode="#,##0.00\ &quot;€&quot;"/>
      <alignment horizontal="general" vertical="center" textRotation="0" wrapText="1" indent="0" justifyLastLine="0" shrinkToFit="0" readingOrder="0"/>
      <border diagonalUp="0" diagonalDown="0">
        <left style="hair">
          <color rgb="FF000000"/>
        </left>
        <right/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font>
        <sz val="9"/>
        <name val="Calibri Light"/>
        <scheme val="major"/>
      </font>
      <numFmt numFmtId="165" formatCode="#,##0.00_ ;\-#,##0.00\ "/>
      <alignment horizontal="general" vertical="center" textRotation="0" wrapText="1" indent="0" justifyLastLine="0" shrinkToFit="0" readingOrder="0"/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font>
        <sz val="9"/>
        <name val="Calibri Light"/>
        <scheme val="major"/>
      </font>
      <numFmt numFmtId="165" formatCode="#,##0.00_ ;\-#,##0.00\ "/>
      <alignment horizontal="general" vertical="center" textRotation="0" wrapText="1" indent="0" justifyLastLine="0" shrinkToFit="0" readingOrder="0"/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alignment horizontal="center" vertical="center" textRotation="0" wrapText="1" indent="0" justifyLastLine="0" shrinkToFit="0" readingOrder="0"/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alignment horizontal="left" vertical="center" textRotation="0" wrapText="1" indent="0" justifyLastLine="0" shrinkToFit="0" readingOrder="0"/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alignment horizontal="left" vertical="center" textRotation="0" wrapText="1" indent="0" justifyLastLine="0" shrinkToFit="0" readingOrder="0"/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alignment horizontal="center" textRotation="0" indent="0" justifyLastLine="0" shrinkToFit="0" readingOrder="0"/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alignment horizontal="left" vertical="center" textRotation="0" justifyLastLine="0" shrinkToFit="0" readingOrder="0"/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scheme val="major"/>
      </font>
      <alignment horizontal="general" vertical="center" textRotation="0" wrapText="1" indent="0" justifyLastLine="0" shrinkToFit="0" readingOrder="0"/>
      <border diagonalUp="0" diagonalDown="0">
        <left/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border>
        <top style="hair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</dxf>
    <dxf>
      <border>
        <bottom style="hair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scheme val="major"/>
      </font>
      <alignment horizontal="general" vertical="center" textRotation="0" wrapText="1" indent="0" justifyLastLine="0" shrinkToFit="0" readingOrder="0"/>
      <border diagonalUp="0" diagonalDown="0">
        <left style="hair">
          <color rgb="FF000000"/>
        </left>
        <right style="hair">
          <color rgb="FF000000"/>
        </right>
        <top/>
        <bottom/>
        <vertical style="hair">
          <color rgb="FF000000"/>
        </vertical>
        <horizontal style="hair">
          <color rgb="FF000000"/>
        </horizontal>
      </border>
    </dxf>
    <dxf>
      <font>
        <color theme="0" tint="-0.499984740745262"/>
      </font>
    </dxf>
    <dxf>
      <font>
        <color rgb="FFFF0000"/>
      </font>
    </dxf>
    <dxf>
      <font>
        <color theme="4" tint="-0.24994659260841701"/>
      </font>
    </dxf>
    <dxf>
      <font>
        <color theme="9" tint="-0.24994659260841701"/>
      </font>
    </dxf>
    <dxf>
      <font>
        <color theme="0" tint="-0.499984740745262"/>
      </font>
    </dxf>
    <dxf>
      <font>
        <color rgb="FFFF0000"/>
      </font>
    </dxf>
    <dxf>
      <font>
        <color theme="4" tint="-0.24994659260841701"/>
      </font>
    </dxf>
    <dxf>
      <font>
        <color theme="9" tint="-0.24994659260841701"/>
      </font>
    </dxf>
    <dxf>
      <font>
        <color theme="0" tint="-0.24994659260841701"/>
      </font>
    </dxf>
    <dxf>
      <font>
        <color rgb="FFFF0000"/>
      </font>
    </dxf>
    <dxf>
      <font>
        <color theme="4" tint="-0.24994659260841701"/>
      </font>
    </dxf>
    <dxf>
      <font>
        <color theme="9" tint="-0.24994659260841701"/>
      </font>
    </dxf>
    <dxf>
      <font>
        <color theme="0" tint="-0.499984740745262"/>
      </font>
    </dxf>
    <dxf>
      <font>
        <color rgb="FFFF0000"/>
      </font>
    </dxf>
    <dxf>
      <font>
        <color theme="4" tint="-0.24994659260841701"/>
      </font>
    </dxf>
    <dxf>
      <font>
        <color theme="9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543104</xdr:colOff>
      <xdr:row>9</xdr:row>
      <xdr:rowOff>35217</xdr:rowOff>
    </xdr:from>
    <xdr:ext cx="4724050" cy="937629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xmlns="" id="{1FA23FF8-B5E1-41A5-92C7-451C4BB63D82}"/>
            </a:ext>
          </a:extLst>
        </xdr:cNvPr>
        <xdr:cNvSpPr/>
      </xdr:nvSpPr>
      <xdr:spPr>
        <a:xfrm>
          <a:off x="6273979" y="2154530"/>
          <a:ext cx="472405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</a:t>
          </a:r>
          <a:r>
            <a:rPr lang="es-ES" sz="5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APLICACIÓN</a:t>
          </a:r>
          <a:endParaRPr lang="es-E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1328915</xdr:colOff>
      <xdr:row>9</xdr:row>
      <xdr:rowOff>225717</xdr:rowOff>
    </xdr:from>
    <xdr:ext cx="4724050" cy="937629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xmlns="" id="{F24FB063-B58A-4F27-8928-1B956AAE09E1}"/>
            </a:ext>
          </a:extLst>
        </xdr:cNvPr>
        <xdr:cNvSpPr/>
      </xdr:nvSpPr>
      <xdr:spPr>
        <a:xfrm>
          <a:off x="6162853" y="2345030"/>
          <a:ext cx="472405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</a:t>
          </a:r>
          <a:r>
            <a:rPr lang="es-ES" sz="5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APLICACIÓN</a:t>
          </a:r>
          <a:endParaRPr lang="es-E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1273354</xdr:colOff>
      <xdr:row>9</xdr:row>
      <xdr:rowOff>241592</xdr:rowOff>
    </xdr:from>
    <xdr:ext cx="4724050" cy="937629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xmlns="" id="{210E6D08-C62B-4C54-82F5-88F5597D6DD6}"/>
            </a:ext>
          </a:extLst>
        </xdr:cNvPr>
        <xdr:cNvSpPr/>
      </xdr:nvSpPr>
      <xdr:spPr>
        <a:xfrm>
          <a:off x="7004229" y="2360905"/>
          <a:ext cx="472405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</a:t>
          </a:r>
          <a:r>
            <a:rPr lang="es-ES" sz="5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APLICACIÓN</a:t>
          </a:r>
          <a:endParaRPr lang="es-E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1857095</xdr:colOff>
      <xdr:row>6</xdr:row>
      <xdr:rowOff>95250</xdr:rowOff>
    </xdr:from>
    <xdr:to>
      <xdr:col>12</xdr:col>
      <xdr:colOff>35783</xdr:colOff>
      <xdr:row>9</xdr:row>
      <xdr:rowOff>98334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82AE94C3-CE95-4AFD-A8F9-003BE5F1F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6470" y="1000125"/>
          <a:ext cx="3600000" cy="4555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285751</xdr:colOff>
      <xdr:row>9</xdr:row>
      <xdr:rowOff>63499</xdr:rowOff>
    </xdr:from>
    <xdr:to>
      <xdr:col>11</xdr:col>
      <xdr:colOff>218658</xdr:colOff>
      <xdr:row>13</xdr:row>
      <xdr:rowOff>64312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109A1F14-CCC4-4AAC-8B25-AD0E64B51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3626" y="1436687"/>
          <a:ext cx="2401469" cy="61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888999</xdr:colOff>
      <xdr:row>15</xdr:row>
      <xdr:rowOff>39687</xdr:rowOff>
    </xdr:from>
    <xdr:to>
      <xdr:col>8</xdr:col>
      <xdr:colOff>327995</xdr:colOff>
      <xdr:row>18</xdr:row>
      <xdr:rowOff>76863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37E19D41-EF79-4A35-A6FA-2386EE734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4999" y="2333625"/>
          <a:ext cx="6812933" cy="4975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349249</xdr:colOff>
      <xdr:row>19</xdr:row>
      <xdr:rowOff>23813</xdr:rowOff>
    </xdr:from>
    <xdr:to>
      <xdr:col>11</xdr:col>
      <xdr:colOff>117448</xdr:colOff>
      <xdr:row>23</xdr:row>
      <xdr:rowOff>16688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D081F331-A952-4AE8-B668-9C1622B22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2312" y="2936876"/>
          <a:ext cx="1371574" cy="61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D9:L22" totalsRowShown="0" headerRowDxfId="535" dataDxfId="533" headerRowBorderDxfId="534" tableBorderDxfId="532" totalsRowBorderDxfId="531">
  <tableColumns count="9">
    <tableColumn id="1" name="Sec. DB SUA-1" dataDxfId="530"/>
    <tableColumn id="2" name="Seguridad frente al riesgo de caídas" dataDxfId="529"/>
    <tableColumn id="3" name="Cumplimiento" dataDxfId="528"/>
    <tableColumn id="4" name="Razón" dataDxfId="527"/>
    <tableColumn id="5" name="Posible Acción" dataDxfId="526"/>
    <tableColumn id="6" name="Prioridad" dataDxfId="525"/>
    <tableColumn id="9" name="Medición" dataDxfId="524" dataCellStyle="Millares"/>
    <tableColumn id="8" name="Unitario" dataDxfId="523" dataCellStyle="Millares"/>
    <tableColumn id="7" name="Estimación Prespuestaria" dataDxfId="522" dataCellStyle="Moneda">
      <calculatedColumnFormula>+#REF!</calculatedColumnFormula>
    </tableColumn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id="10" name="Tabla10" displayName="Tabla10" ref="G11:M27" totalsRowShown="0" headerRowDxfId="7" dataDxfId="6">
  <autoFilter ref="G11:M27"/>
  <tableColumns count="7">
    <tableColumn id="1" name="Nº" dataDxfId="5"/>
    <tableColumn id="8" name="Apartado DB-SUA" dataDxfId="4"/>
    <tableColumn id="2" name="Descripción" dataDxfId="3"/>
    <tableColumn id="4" name="Beneficio"/>
    <tableColumn id="5" name="Complejidad" dataDxfId="2"/>
    <tableColumn id="7" name="Rango" dataDxfId="1"/>
    <tableColumn id="6" name="Coste Estimado" dataDxfId="0" dataCellStyle="Millares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D9:L24" totalsRowShown="0" headerRowDxfId="483" dataDxfId="481" headerRowBorderDxfId="482" tableBorderDxfId="480">
  <tableColumns count="9">
    <tableColumn id="1" name="Sec. DB SUA-2" dataDxfId="479"/>
    <tableColumn id="2" name="Seguridad frente al riesgo de impacto o atrapamiento" dataDxfId="478"/>
    <tableColumn id="3" name="Cumplimiento" dataDxfId="477"/>
    <tableColumn id="4" name="Razón" dataDxfId="476"/>
    <tableColumn id="5" name="Posible Acción" dataDxfId="475"/>
    <tableColumn id="6" name="Prioridad" dataDxfId="474"/>
    <tableColumn id="9" name="Medición" dataDxfId="473" dataCellStyle="Millares"/>
    <tableColumn id="8" name="Unitario" dataDxfId="472" dataCellStyle="Millares"/>
    <tableColumn id="7" name="Estimación Prespuestaria" dataDxfId="471" dataCellStyle="Moneda">
      <calculatedColumnFormula>+#REF!</calculatedColumnFormula>
    </tableColumn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3" name="Tabla134" displayName="Tabla134" ref="D9:L23" totalsRowShown="0" headerRowDxfId="428" dataDxfId="426" headerRowBorderDxfId="427" tableBorderDxfId="425" totalsRowBorderDxfId="424">
  <tableColumns count="9">
    <tableColumn id="1" name="Sec. DB SUA-3" dataDxfId="423"/>
    <tableColumn id="2" name="Seguridad frente al riesgo de aprisonamiento en recintos" dataDxfId="422"/>
    <tableColumn id="3" name="Cumplimiento" dataDxfId="421"/>
    <tableColumn id="4" name="Razón" dataDxfId="420"/>
    <tableColumn id="5" name="Posible Acción" dataDxfId="419"/>
    <tableColumn id="6" name="Prioridad" dataDxfId="418"/>
    <tableColumn id="9" name="Medición" dataDxfId="417" dataCellStyle="Millares"/>
    <tableColumn id="8" name="Unitario" dataDxfId="416" dataCellStyle="Millares"/>
    <tableColumn id="7" name="Estimación Prespuestaria" dataDxfId="415" dataCellStyle="Moneda">
      <calculatedColumnFormula>+#REF!</calculatedColumnFormula>
    </tableColumn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id="4" name="Tabla1345" displayName="Tabla1345" ref="D9:L24" totalsRowShown="0" headerRowDxfId="354" dataDxfId="352" headerRowBorderDxfId="353" tableBorderDxfId="351">
  <tableColumns count="9">
    <tableColumn id="1" name="Sec. DB SUA-4" dataDxfId="350"/>
    <tableColumn id="2" name="Seguridad frente al riesgo causado por iluminación inadecuada" dataDxfId="349"/>
    <tableColumn id="3" name="Cumplimiento" dataDxfId="348"/>
    <tableColumn id="4" name="Razón" dataDxfId="347"/>
    <tableColumn id="5" name="Posible Acción" dataDxfId="346"/>
    <tableColumn id="6" name="Prioridad" dataDxfId="345"/>
    <tableColumn id="9" name="Medición" dataDxfId="344" dataCellStyle="Millares"/>
    <tableColumn id="8" name="Unitario" dataDxfId="343" dataCellStyle="Millares"/>
    <tableColumn id="7" name="Estimación Prespuestaria" dataDxfId="342" dataCellStyle="Moneda">
      <calculatedColumnFormula>+#REF!</calculatedColumnFormula>
    </tableColumn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id="5" name="Tabla13456" displayName="Tabla13456" ref="D9:L24" totalsRowShown="0" headerRowDxfId="281" dataDxfId="279" headerRowBorderDxfId="280" tableBorderDxfId="278" totalsRowBorderDxfId="277">
  <tableColumns count="9">
    <tableColumn id="1" name="Sec. DB SUA-5" dataDxfId="276"/>
    <tableColumn id="2" name="Seguridad frente al riesgo causado por  situaciones de alta ocupación" dataDxfId="275"/>
    <tableColumn id="3" name="Cumplimiento" dataDxfId="274"/>
    <tableColumn id="4" name="Razón" dataDxfId="273"/>
    <tableColumn id="5" name="Posible Acción" dataDxfId="272"/>
    <tableColumn id="6" name="Prioridad" dataDxfId="271"/>
    <tableColumn id="9" name="Medición" dataDxfId="270" dataCellStyle="Millares"/>
    <tableColumn id="8" name="Unitario" dataDxfId="269" dataCellStyle="Millares"/>
    <tableColumn id="7" name="Estimación Prespuestaria" dataDxfId="268" dataCellStyle="Moneda">
      <calculatedColumnFormula>+#REF!</calculatedColumnFormula>
    </tableColumn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134567" displayName="Tabla134567" ref="D9:L19" totalsRowShown="0" headerRowDxfId="227" headerRowBorderDxfId="226" tableBorderDxfId="225" totalsRowBorderDxfId="224">
  <tableColumns count="9">
    <tableColumn id="1" name="Sec. DB SUA-6" dataDxfId="223"/>
    <tableColumn id="2" name="Seguridad frente al riesgo de ahogamiento" dataDxfId="222"/>
    <tableColumn id="3" name="Cumplimiento" dataDxfId="221"/>
    <tableColumn id="4" name="Razón" dataDxfId="220"/>
    <tableColumn id="5" name="Posible Acción" dataDxfId="219"/>
    <tableColumn id="6" name="Prioridad" dataDxfId="218"/>
    <tableColumn id="9" name="Medición" dataDxfId="217" dataCellStyle="Millares"/>
    <tableColumn id="8" name="Unitario" dataDxfId="216" dataCellStyle="Millares"/>
    <tableColumn id="7" name="Estimación Prespuestaria" dataDxfId="215" dataCellStyle="Moneda">
      <calculatedColumnFormula>+#REF!</calculatedColumnFormula>
    </tableColumn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id="7" name="Tabla1345678" displayName="Tabla1345678" ref="D9:L13" totalsRowShown="0" headerRowDxfId="184" dataDxfId="182" headerRowBorderDxfId="183" tableBorderDxfId="181">
  <tableColumns count="9">
    <tableColumn id="1" name="Sec. DB SUA-7" dataDxfId="180"/>
    <tableColumn id="2" name="Seguridad frente al riesgo causado por vehículos en movimiento" dataDxfId="179"/>
    <tableColumn id="3" name="Cumplimiento" dataDxfId="178"/>
    <tableColumn id="4" name="Razón" dataDxfId="177"/>
    <tableColumn id="5" name="Posible Acción" dataDxfId="176"/>
    <tableColumn id="6" name="Prioridad" dataDxfId="175"/>
    <tableColumn id="9" name="Medición" dataDxfId="174" dataCellStyle="Millares"/>
    <tableColumn id="8" name="Unitario" dataDxfId="173" dataCellStyle="Millares"/>
    <tableColumn id="7" name="Estimación Prespuestaria" dataDxfId="172" dataCellStyle="Moneda">
      <calculatedColumnFormula>+#REF!</calculatedColumnFormula>
    </tableColumn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id="8" name="Tabla13456789" displayName="Tabla13456789" ref="D27:L38" totalsRowShown="0" headerRowDxfId="117" dataDxfId="115" headerRowBorderDxfId="116" tableBorderDxfId="114">
  <tableColumns count="9">
    <tableColumn id="1" name="Sec. DB SUA-8" dataDxfId="113"/>
    <tableColumn id="2" name="Seguridad frente al riesgo causado por la acción del rayo." dataDxfId="112"/>
    <tableColumn id="3" name="Cumplimiento" dataDxfId="111"/>
    <tableColumn id="4" name="Razón" dataDxfId="110"/>
    <tableColumn id="5" name="Posible Acción" dataDxfId="109"/>
    <tableColumn id="6" name="Prioridad" dataDxfId="108"/>
    <tableColumn id="9" name="Medición" dataDxfId="107" dataCellStyle="Millares"/>
    <tableColumn id="8" name="Unitario" dataDxfId="106" dataCellStyle="Millares"/>
    <tableColumn id="7" name="Estimación Prespuestaria" dataDxfId="105" dataCellStyle="Moneda">
      <calculatedColumnFormula>+#REF!</calculatedColumnFormula>
    </tableColumn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id="9" name="Tabla110" displayName="Tabla110" ref="D9:L29" totalsRowShown="0" headerRowDxfId="20" dataDxfId="18" headerRowBorderDxfId="19" tableBorderDxfId="17">
  <tableColumns count="9">
    <tableColumn id="1" name="Sec. DB SUA-9" dataDxfId="16"/>
    <tableColumn id="2" name="Accesibilidad" dataDxfId="15"/>
    <tableColumn id="3" name="Cumplimiento" dataDxfId="14"/>
    <tableColumn id="4" name="Razón" dataDxfId="13"/>
    <tableColumn id="5" name="Posible Acción" dataDxfId="12"/>
    <tableColumn id="6" name="Prioridad" dataDxfId="11"/>
    <tableColumn id="9" name="Medición" dataDxfId="10" dataCellStyle="Millares"/>
    <tableColumn id="8" name="Unitario" dataDxfId="9" dataCellStyle="Millares"/>
    <tableColumn id="7" name="Estimación Prespuestaria" dataDxfId="8" dataCellStyle="Moneda">
      <calculatedColumnFormula>+#REF!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2:V29"/>
  <sheetViews>
    <sheetView zoomScale="120" zoomScaleNormal="120" workbookViewId="0">
      <selection activeCell="E9" sqref="E9"/>
    </sheetView>
  </sheetViews>
  <sheetFormatPr baseColWidth="10" defaultColWidth="11.44140625" defaultRowHeight="12" x14ac:dyDescent="0.25"/>
  <cols>
    <col min="1" max="3" width="11.44140625" style="2"/>
    <col min="4" max="4" width="13.44140625" style="2" hidden="1" customWidth="1"/>
    <col min="5" max="5" width="24" style="15" customWidth="1"/>
    <col min="6" max="6" width="14.109375" style="6" customWidth="1"/>
    <col min="7" max="8" width="29.5546875" style="16" customWidth="1"/>
    <col min="9" max="9" width="13" style="2" customWidth="1"/>
    <col min="10" max="10" width="11.44140625" style="11" bestFit="1" customWidth="1"/>
    <col min="11" max="11" width="12.5546875" style="11" bestFit="1" customWidth="1"/>
    <col min="12" max="12" width="14.6640625" style="7" bestFit="1" customWidth="1"/>
    <col min="13" max="16384" width="11.44140625" style="2"/>
  </cols>
  <sheetData>
    <row r="2" spans="4:22" x14ac:dyDescent="0.25">
      <c r="H2" s="16" t="s">
        <v>15</v>
      </c>
      <c r="I2" s="2" t="s">
        <v>14</v>
      </c>
    </row>
    <row r="3" spans="4:22" x14ac:dyDescent="0.25">
      <c r="I3" s="2" t="s">
        <v>16</v>
      </c>
    </row>
    <row r="4" spans="4:22" x14ac:dyDescent="0.25">
      <c r="I4" s="2" t="s">
        <v>17</v>
      </c>
    </row>
    <row r="5" spans="4:22" x14ac:dyDescent="0.25">
      <c r="I5" s="2" t="s">
        <v>13</v>
      </c>
    </row>
    <row r="9" spans="4:22" ht="72" customHeight="1" x14ac:dyDescent="0.25">
      <c r="D9" s="95" t="s">
        <v>42</v>
      </c>
      <c r="E9" s="79" t="s">
        <v>23</v>
      </c>
      <c r="F9" s="80" t="s">
        <v>5</v>
      </c>
      <c r="G9" s="81" t="s">
        <v>6</v>
      </c>
      <c r="H9" s="81" t="s">
        <v>7</v>
      </c>
      <c r="I9" s="81" t="s">
        <v>8</v>
      </c>
      <c r="J9" s="82" t="s">
        <v>18</v>
      </c>
      <c r="K9" s="82" t="s">
        <v>174</v>
      </c>
      <c r="L9" s="83" t="s">
        <v>9</v>
      </c>
    </row>
    <row r="10" spans="4:22" ht="72" customHeight="1" x14ac:dyDescent="0.25">
      <c r="D10" s="10" t="s">
        <v>11</v>
      </c>
      <c r="E10" s="14" t="s">
        <v>19</v>
      </c>
      <c r="F10" s="4" t="s">
        <v>12</v>
      </c>
      <c r="G10" s="9" t="s">
        <v>40</v>
      </c>
      <c r="H10" s="9" t="s">
        <v>13</v>
      </c>
      <c r="I10" s="4" t="s">
        <v>13</v>
      </c>
      <c r="J10" s="12">
        <v>0</v>
      </c>
      <c r="K10" s="12">
        <v>0</v>
      </c>
      <c r="L10" s="67">
        <v>0</v>
      </c>
    </row>
    <row r="11" spans="4:22" ht="72" customHeight="1" x14ac:dyDescent="0.25">
      <c r="D11" s="10" t="s">
        <v>25</v>
      </c>
      <c r="E11" s="14" t="s">
        <v>0</v>
      </c>
      <c r="F11" s="4" t="s">
        <v>10</v>
      </c>
      <c r="G11" s="9" t="s">
        <v>20</v>
      </c>
      <c r="H11" s="9" t="s">
        <v>28</v>
      </c>
      <c r="I11" s="4" t="s">
        <v>14</v>
      </c>
      <c r="J11" s="36" t="s">
        <v>116</v>
      </c>
      <c r="K11" s="35"/>
      <c r="L11" s="67"/>
    </row>
    <row r="12" spans="4:22" ht="72" customHeight="1" x14ac:dyDescent="0.25">
      <c r="D12" s="10"/>
      <c r="E12" s="3"/>
      <c r="F12" s="4" t="s">
        <v>10</v>
      </c>
      <c r="G12" s="9" t="s">
        <v>34</v>
      </c>
      <c r="H12" s="9" t="s">
        <v>28</v>
      </c>
      <c r="I12" s="4" t="s">
        <v>14</v>
      </c>
      <c r="J12" s="36" t="s">
        <v>116</v>
      </c>
      <c r="K12" s="12"/>
      <c r="L12" s="67"/>
      <c r="T12" s="37"/>
      <c r="U12" s="37"/>
      <c r="V12" s="38"/>
    </row>
    <row r="13" spans="4:22" ht="72" customHeight="1" x14ac:dyDescent="0.25">
      <c r="D13" s="10"/>
      <c r="E13" s="3"/>
      <c r="F13" s="4" t="s">
        <v>10</v>
      </c>
      <c r="G13" s="9" t="s">
        <v>35</v>
      </c>
      <c r="H13" s="9" t="s">
        <v>119</v>
      </c>
      <c r="I13" s="4" t="s">
        <v>14</v>
      </c>
      <c r="J13" s="36" t="s">
        <v>116</v>
      </c>
      <c r="K13" s="12"/>
      <c r="L13" s="67"/>
      <c r="T13" s="37"/>
      <c r="U13" s="37"/>
      <c r="V13" s="38"/>
    </row>
    <row r="14" spans="4:22" ht="72" customHeight="1" x14ac:dyDescent="0.25">
      <c r="D14" s="10"/>
      <c r="E14" s="3"/>
      <c r="F14" s="4" t="s">
        <v>10</v>
      </c>
      <c r="G14" s="9" t="s">
        <v>21</v>
      </c>
      <c r="H14" s="9" t="s">
        <v>22</v>
      </c>
      <c r="I14" s="4" t="s">
        <v>16</v>
      </c>
      <c r="J14" s="36" t="s">
        <v>116</v>
      </c>
      <c r="K14" s="12"/>
      <c r="L14" s="67"/>
    </row>
    <row r="15" spans="4:22" ht="72" customHeight="1" x14ac:dyDescent="0.25">
      <c r="D15" s="10" t="s">
        <v>25</v>
      </c>
      <c r="E15" s="14" t="s">
        <v>24</v>
      </c>
      <c r="F15" s="1"/>
      <c r="G15" s="9"/>
      <c r="H15" s="9"/>
      <c r="I15" s="1"/>
      <c r="J15" s="12"/>
      <c r="K15" s="12"/>
      <c r="L15" s="67"/>
    </row>
    <row r="16" spans="4:22" ht="72" customHeight="1" x14ac:dyDescent="0.25">
      <c r="D16" s="10"/>
      <c r="E16" s="9" t="s">
        <v>1</v>
      </c>
      <c r="F16" s="4" t="s">
        <v>12</v>
      </c>
      <c r="G16" s="9" t="s">
        <v>40</v>
      </c>
      <c r="H16" s="9" t="s">
        <v>13</v>
      </c>
      <c r="I16" s="4" t="s">
        <v>13</v>
      </c>
      <c r="J16" s="12">
        <v>0</v>
      </c>
      <c r="K16" s="12">
        <v>0</v>
      </c>
      <c r="L16" s="67">
        <f>+Tabla1[[#This Row],[Medición]]*Tabla1[[#This Row],[Unitario]]</f>
        <v>0</v>
      </c>
    </row>
    <row r="17" spans="4:12" ht="72" customHeight="1" x14ac:dyDescent="0.25">
      <c r="D17" s="10"/>
      <c r="E17" s="9" t="s">
        <v>26</v>
      </c>
      <c r="F17" s="4" t="s">
        <v>27</v>
      </c>
      <c r="G17" s="9" t="s">
        <v>40</v>
      </c>
      <c r="H17" s="9" t="s">
        <v>13</v>
      </c>
      <c r="I17" s="4" t="s">
        <v>13</v>
      </c>
      <c r="J17" s="12">
        <v>0</v>
      </c>
      <c r="K17" s="12">
        <v>0</v>
      </c>
      <c r="L17" s="67">
        <f>+Tabla1[[#This Row],[Medición]]*Tabla1[[#This Row],[Unitario]]</f>
        <v>0</v>
      </c>
    </row>
    <row r="18" spans="4:12" ht="72" customHeight="1" x14ac:dyDescent="0.25">
      <c r="D18" s="10" t="s">
        <v>29</v>
      </c>
      <c r="E18" s="14" t="s">
        <v>30</v>
      </c>
      <c r="F18" s="1"/>
      <c r="G18" s="9"/>
      <c r="H18" s="9"/>
      <c r="I18" s="1"/>
      <c r="J18" s="12"/>
      <c r="K18" s="12"/>
      <c r="L18" s="67"/>
    </row>
    <row r="19" spans="4:12" ht="72" customHeight="1" x14ac:dyDescent="0.25">
      <c r="D19" s="10"/>
      <c r="E19" s="9" t="s">
        <v>31</v>
      </c>
      <c r="F19" s="4" t="s">
        <v>39</v>
      </c>
      <c r="G19" s="9" t="s">
        <v>32</v>
      </c>
      <c r="H19" s="9" t="s">
        <v>13</v>
      </c>
      <c r="I19" s="4" t="s">
        <v>13</v>
      </c>
      <c r="J19" s="12">
        <v>0</v>
      </c>
      <c r="K19" s="12">
        <v>0</v>
      </c>
      <c r="L19" s="67">
        <f>+Tabla1[[#This Row],[Medición]]*Tabla1[[#This Row],[Unitario]]</f>
        <v>0</v>
      </c>
    </row>
    <row r="20" spans="4:12" ht="72" customHeight="1" x14ac:dyDescent="0.25">
      <c r="D20" s="10"/>
      <c r="E20" s="9" t="s">
        <v>33</v>
      </c>
      <c r="F20" s="4" t="s">
        <v>27</v>
      </c>
      <c r="G20" s="9" t="s">
        <v>36</v>
      </c>
      <c r="H20" s="9" t="s">
        <v>13</v>
      </c>
      <c r="I20" s="4" t="s">
        <v>13</v>
      </c>
      <c r="J20" s="12">
        <v>0</v>
      </c>
      <c r="K20" s="12">
        <v>0</v>
      </c>
      <c r="L20" s="67">
        <f>+Tabla1[[#This Row],[Medición]]*Tabla1[[#This Row],[Unitario]]</f>
        <v>0</v>
      </c>
    </row>
    <row r="21" spans="4:12" ht="72" customHeight="1" x14ac:dyDescent="0.25">
      <c r="D21" s="10" t="s">
        <v>37</v>
      </c>
      <c r="E21" s="14" t="s">
        <v>38</v>
      </c>
      <c r="F21" s="4" t="s">
        <v>27</v>
      </c>
      <c r="G21" s="9" t="s">
        <v>40</v>
      </c>
      <c r="H21" s="9" t="s">
        <v>13</v>
      </c>
      <c r="I21" s="4" t="s">
        <v>13</v>
      </c>
      <c r="J21" s="12">
        <v>0</v>
      </c>
      <c r="K21" s="12">
        <v>0</v>
      </c>
      <c r="L21" s="67">
        <f>+Tabla1[[#This Row],[Medición]]*Tabla1[[#This Row],[Unitario]]</f>
        <v>0</v>
      </c>
    </row>
    <row r="22" spans="4:12" ht="72" customHeight="1" x14ac:dyDescent="0.25">
      <c r="D22" s="68"/>
      <c r="E22" s="69"/>
      <c r="F22" s="70"/>
      <c r="G22" s="71"/>
      <c r="H22" s="71"/>
      <c r="I22" s="70"/>
      <c r="J22" s="72"/>
      <c r="K22" s="72"/>
      <c r="L22" s="73"/>
    </row>
    <row r="23" spans="4:12" ht="12.6" thickBot="1" x14ac:dyDescent="0.3"/>
    <row r="24" spans="4:12" x14ac:dyDescent="0.25">
      <c r="J24" s="84" t="s">
        <v>41</v>
      </c>
      <c r="K24" s="85" t="s">
        <v>173</v>
      </c>
      <c r="L24" s="86">
        <f>SUM(Tabla1[Estimación Prespuestaria])</f>
        <v>0</v>
      </c>
    </row>
    <row r="25" spans="4:12" x14ac:dyDescent="0.25">
      <c r="J25" s="87"/>
      <c r="K25" s="88" t="s">
        <v>14</v>
      </c>
      <c r="L25" s="89">
        <f ca="1">+SUMIF(Tabla1[[#All],[Prioridad]:[Estimación Prespuestaria]],K25,Tabla1[[#All],[Estimación Prespuestaria]])</f>
        <v>0</v>
      </c>
    </row>
    <row r="26" spans="4:12" x14ac:dyDescent="0.25">
      <c r="J26" s="90"/>
      <c r="K26" s="88" t="s">
        <v>16</v>
      </c>
      <c r="L26" s="91">
        <f ca="1">+SUMIF(Tabla1[[#All],[Prioridad]:[Estimación Prespuestaria]],K26,Tabla1[[#All],[Estimación Prespuestaria]])</f>
        <v>0</v>
      </c>
    </row>
    <row r="27" spans="4:12" x14ac:dyDescent="0.25">
      <c r="J27" s="90"/>
      <c r="K27" s="88" t="s">
        <v>17</v>
      </c>
      <c r="L27" s="91">
        <f ca="1">+SUMIF(Tabla1[[#All],[Prioridad]:[Estimación Prespuestaria]],K27,Tabla1[[#All],[Estimación Prespuestaria]])</f>
        <v>0</v>
      </c>
    </row>
    <row r="28" spans="4:12" x14ac:dyDescent="0.25">
      <c r="J28" s="90"/>
      <c r="K28" s="88" t="s">
        <v>13</v>
      </c>
      <c r="L28" s="91">
        <f ca="1">+SUMIF(Tabla1[[#All],[Prioridad]:[Estimación Prespuestaria]],K28,Tabla1[[#All],[Estimación Prespuestaria]])</f>
        <v>0</v>
      </c>
    </row>
    <row r="29" spans="4:12" ht="12.6" thickBot="1" x14ac:dyDescent="0.3">
      <c r="J29" s="92"/>
      <c r="K29" s="93"/>
      <c r="L29" s="94"/>
    </row>
  </sheetData>
  <phoneticPr fontId="10" type="noConversion"/>
  <conditionalFormatting sqref="F10:F17 F19:F22">
    <cfRule type="containsText" dxfId="555" priority="23" operator="containsText" text="SÍ">
      <formula>NOT(ISERROR(SEARCH("SÍ",F10)))</formula>
    </cfRule>
    <cfRule type="containsText" dxfId="554" priority="24" operator="containsText" text="NO">
      <formula>NOT(ISERROR(SEARCH("NO",F10)))</formula>
    </cfRule>
  </conditionalFormatting>
  <conditionalFormatting sqref="F18">
    <cfRule type="containsText" dxfId="553" priority="19" operator="containsText" text="SÍ">
      <formula>NOT(ISERROR(SEARCH("SÍ",F18)))</formula>
    </cfRule>
    <cfRule type="containsText" dxfId="552" priority="20" operator="containsText" text="NO">
      <formula>NOT(ISERROR(SEARCH("NO",F18)))</formula>
    </cfRule>
  </conditionalFormatting>
  <conditionalFormatting sqref="I10:I13 I15:I22">
    <cfRule type="containsText" dxfId="551" priority="13" operator="containsText" text="Baja">
      <formula>NOT(ISERROR(SEARCH("Baja",I10)))</formula>
    </cfRule>
    <cfRule type="containsText" dxfId="550" priority="14" operator="containsText" text="Media">
      <formula>NOT(ISERROR(SEARCH("Media",I10)))</formula>
    </cfRule>
    <cfRule type="containsText" dxfId="549" priority="15" operator="containsText" text="Alta">
      <formula>NOT(ISERROR(SEARCH("Alta",I10)))</formula>
    </cfRule>
    <cfRule type="containsText" dxfId="548" priority="16" operator="containsText" text="No procede">
      <formula>NOT(ISERROR(SEARCH("No procede",I10)))</formula>
    </cfRule>
  </conditionalFormatting>
  <conditionalFormatting sqref="K25:K27">
    <cfRule type="containsText" dxfId="547" priority="9" operator="containsText" text="Baja">
      <formula>NOT(ISERROR(SEARCH("Baja",K25)))</formula>
    </cfRule>
    <cfRule type="containsText" dxfId="546" priority="10" operator="containsText" text="Media">
      <formula>NOT(ISERROR(SEARCH("Media",K25)))</formula>
    </cfRule>
    <cfRule type="containsText" dxfId="545" priority="11" operator="containsText" text="Alta">
      <formula>NOT(ISERROR(SEARCH("Alta",K25)))</formula>
    </cfRule>
    <cfRule type="containsText" dxfId="544" priority="12" operator="containsText" text="No procede">
      <formula>NOT(ISERROR(SEARCH("No procede",K25)))</formula>
    </cfRule>
  </conditionalFormatting>
  <conditionalFormatting sqref="K28">
    <cfRule type="containsText" dxfId="543" priority="5" operator="containsText" text="Baja">
      <formula>NOT(ISERROR(SEARCH("Baja",K28)))</formula>
    </cfRule>
    <cfRule type="containsText" dxfId="542" priority="6" operator="containsText" text="Media">
      <formula>NOT(ISERROR(SEARCH("Media",K28)))</formula>
    </cfRule>
    <cfRule type="containsText" dxfId="541" priority="7" operator="containsText" text="Alta">
      <formula>NOT(ISERROR(SEARCH("Alta",K28)))</formula>
    </cfRule>
    <cfRule type="containsText" dxfId="540" priority="8" operator="containsText" text="No procede">
      <formula>NOT(ISERROR(SEARCH("No procede",K28)))</formula>
    </cfRule>
  </conditionalFormatting>
  <conditionalFormatting sqref="I14">
    <cfRule type="containsText" dxfId="539" priority="1" operator="containsText" text="Baja">
      <formula>NOT(ISERROR(SEARCH("Baja",I14)))</formula>
    </cfRule>
    <cfRule type="containsText" dxfId="538" priority="2" operator="containsText" text="Media">
      <formula>NOT(ISERROR(SEARCH("Media",I14)))</formula>
    </cfRule>
    <cfRule type="containsText" dxfId="537" priority="3" operator="containsText" text="Alta">
      <formula>NOT(ISERROR(SEARCH("Alta",I14)))</formula>
    </cfRule>
    <cfRule type="containsText" dxfId="536" priority="4" operator="containsText" text="No procede">
      <formula>NOT(ISERROR(SEARCH("No procede",I14)))</formula>
    </cfRule>
  </conditionalFormatting>
  <pageMargins left="0.7" right="0.7" top="0.75" bottom="0.75" header="0.3" footer="0.3"/>
  <pageSetup paperSize="9" scale="53" fitToHeight="0" orientation="portrait" r:id="rId1"/>
  <headerFooter>
    <oddHeader>&amp;L&amp;F&amp;R&amp;A</oddHeader>
    <oddFooter>&amp;L&amp;P - &amp;N&amp;R&amp;D</oddFooter>
  </headerFooter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4"/>
  <sheetViews>
    <sheetView zoomScaleNormal="100" workbookViewId="0">
      <selection activeCell="C1" sqref="C1:J35"/>
    </sheetView>
  </sheetViews>
  <sheetFormatPr baseColWidth="10" defaultRowHeight="14.4" x14ac:dyDescent="0.3"/>
  <cols>
    <col min="3" max="3" width="7.5546875" customWidth="1"/>
    <col min="4" max="4" width="11" customWidth="1"/>
    <col min="5" max="6" width="40.88671875" customWidth="1"/>
    <col min="7" max="7" width="40.88671875" style="122" customWidth="1"/>
    <col min="8" max="10" width="22.109375" customWidth="1"/>
  </cols>
  <sheetData>
    <row r="1" spans="2:10" ht="18" x14ac:dyDescent="0.35">
      <c r="C1" s="121" t="s">
        <v>193</v>
      </c>
    </row>
    <row r="2" spans="2:10" x14ac:dyDescent="0.3">
      <c r="C2" s="123"/>
      <c r="D2" s="123"/>
      <c r="E2" s="123"/>
      <c r="F2" s="123"/>
      <c r="G2" s="124"/>
      <c r="H2" s="123"/>
      <c r="I2" s="123"/>
      <c r="J2" s="123"/>
    </row>
    <row r="3" spans="2:10" s="125" customFormat="1" x14ac:dyDescent="0.3">
      <c r="C3" s="126" t="s">
        <v>189</v>
      </c>
      <c r="D3" s="126" t="s">
        <v>190</v>
      </c>
      <c r="E3" s="126" t="s">
        <v>188</v>
      </c>
      <c r="F3" s="126" t="s">
        <v>191</v>
      </c>
      <c r="G3" s="126" t="s">
        <v>195</v>
      </c>
      <c r="H3" s="126" t="s">
        <v>198</v>
      </c>
      <c r="I3" s="126" t="s">
        <v>196</v>
      </c>
      <c r="J3" s="126" t="s">
        <v>197</v>
      </c>
    </row>
    <row r="4" spans="2:10" s="144" customFormat="1" ht="28.8" x14ac:dyDescent="0.3">
      <c r="B4" s="139"/>
      <c r="C4" s="140" t="s">
        <v>192</v>
      </c>
      <c r="D4" s="140" t="s">
        <v>199</v>
      </c>
      <c r="E4" s="140" t="s">
        <v>23</v>
      </c>
      <c r="F4" s="140" t="s">
        <v>200</v>
      </c>
      <c r="G4" s="141" t="s">
        <v>157</v>
      </c>
      <c r="H4" s="142">
        <f>+'SUA 2'!L15</f>
        <v>359.99999999999994</v>
      </c>
      <c r="I4" s="143" t="str">
        <f>+E29</f>
        <v>-          Ninguna</v>
      </c>
      <c r="J4" s="142" t="str">
        <f>+E20</f>
        <v>-          Rango 01</v>
      </c>
    </row>
    <row r="5" spans="2:10" s="144" customFormat="1" ht="28.8" x14ac:dyDescent="0.3">
      <c r="B5" s="139"/>
      <c r="C5" s="140" t="s">
        <v>192</v>
      </c>
      <c r="D5" s="140" t="s">
        <v>223</v>
      </c>
      <c r="E5" s="147" t="s">
        <v>62</v>
      </c>
      <c r="F5" s="147" t="s">
        <v>224</v>
      </c>
      <c r="G5" s="141" t="s">
        <v>153</v>
      </c>
      <c r="H5" s="142">
        <f>+'SUA 4'!L10</f>
        <v>500</v>
      </c>
      <c r="I5" s="143" t="str">
        <f>+E30</f>
        <v>-          Mínima</v>
      </c>
      <c r="J5" s="142" t="str">
        <f>+E20</f>
        <v>-          Rango 01</v>
      </c>
    </row>
    <row r="6" spans="2:10" s="144" customFormat="1" ht="43.2" x14ac:dyDescent="0.3">
      <c r="B6" s="139"/>
      <c r="C6" s="140" t="s">
        <v>192</v>
      </c>
      <c r="D6" s="140" t="s">
        <v>225</v>
      </c>
      <c r="E6" s="147" t="s">
        <v>62</v>
      </c>
      <c r="F6" s="147" t="s">
        <v>226</v>
      </c>
      <c r="G6" s="141" t="s">
        <v>154</v>
      </c>
      <c r="H6" s="142">
        <f>+'SUA 4'!L12</f>
        <v>800</v>
      </c>
      <c r="I6" s="143" t="str">
        <f>+E31</f>
        <v>-          Poca</v>
      </c>
      <c r="J6" s="142" t="str">
        <f>+E21</f>
        <v>-          Rango 02</v>
      </c>
    </row>
    <row r="7" spans="2:10" s="144" customFormat="1" ht="28.8" x14ac:dyDescent="0.3">
      <c r="B7" s="139"/>
      <c r="C7" s="140" t="s">
        <v>192</v>
      </c>
      <c r="D7" s="140" t="s">
        <v>227</v>
      </c>
      <c r="E7" s="147" t="s">
        <v>83</v>
      </c>
      <c r="F7" s="147" t="s">
        <v>228</v>
      </c>
      <c r="G7" s="141" t="s">
        <v>158</v>
      </c>
      <c r="H7" s="142">
        <f>+'SUA 08'!L29</f>
        <v>7000</v>
      </c>
      <c r="I7" s="143" t="str">
        <f>+E33</f>
        <v>-          Elevada</v>
      </c>
      <c r="J7" s="142" t="str">
        <f>+E22</f>
        <v>-          Rango 03</v>
      </c>
    </row>
    <row r="8" spans="2:10" s="144" customFormat="1" ht="28.8" x14ac:dyDescent="0.3">
      <c r="B8" s="139"/>
      <c r="C8" s="140" t="s">
        <v>192</v>
      </c>
      <c r="D8" s="140" t="s">
        <v>229</v>
      </c>
      <c r="E8" s="147" t="s">
        <v>3</v>
      </c>
      <c r="F8" s="147" t="s">
        <v>230</v>
      </c>
      <c r="G8" s="141" t="s">
        <v>160</v>
      </c>
      <c r="H8" s="142">
        <f>+'SUA 09'!L12</f>
        <v>1600</v>
      </c>
      <c r="I8" s="143" t="str">
        <f>+E31</f>
        <v>-          Poca</v>
      </c>
      <c r="J8" s="142" t="str">
        <f>+E22</f>
        <v>-          Rango 03</v>
      </c>
    </row>
    <row r="9" spans="2:10" s="144" customFormat="1" ht="57.6" x14ac:dyDescent="0.3">
      <c r="B9" s="139"/>
      <c r="C9" s="140" t="s">
        <v>192</v>
      </c>
      <c r="D9" s="140" t="s">
        <v>231</v>
      </c>
      <c r="E9" s="147" t="s">
        <v>3</v>
      </c>
      <c r="F9" s="147" t="s">
        <v>232</v>
      </c>
      <c r="G9" s="141" t="s">
        <v>28</v>
      </c>
      <c r="H9" s="142">
        <f>+'SUA 09'!L13</f>
        <v>600</v>
      </c>
      <c r="I9" s="143" t="str">
        <f>+E31</f>
        <v>-          Poca</v>
      </c>
      <c r="J9" s="142" t="str">
        <f>+E21</f>
        <v>-          Rango 02</v>
      </c>
    </row>
    <row r="10" spans="2:10" s="144" customFormat="1" ht="28.8" x14ac:dyDescent="0.3">
      <c r="B10" s="139"/>
      <c r="C10" s="140" t="s">
        <v>192</v>
      </c>
      <c r="D10" s="140" t="s">
        <v>233</v>
      </c>
      <c r="E10" s="147" t="s">
        <v>3</v>
      </c>
      <c r="F10" s="147" t="s">
        <v>234</v>
      </c>
      <c r="G10" s="141" t="s">
        <v>119</v>
      </c>
      <c r="H10" s="142">
        <f>+'SUA 09'!L14</f>
        <v>700</v>
      </c>
      <c r="I10" s="143" t="str">
        <f>+E31</f>
        <v>-          Poca</v>
      </c>
      <c r="J10" s="142" t="str">
        <f>+E21</f>
        <v>-          Rango 02</v>
      </c>
    </row>
    <row r="11" spans="2:10" s="144" customFormat="1" ht="43.2" x14ac:dyDescent="0.3">
      <c r="B11" s="139"/>
      <c r="C11" s="140" t="s">
        <v>192</v>
      </c>
      <c r="D11" s="140" t="s">
        <v>235</v>
      </c>
      <c r="E11" s="147" t="s">
        <v>3</v>
      </c>
      <c r="F11" s="147" t="s">
        <v>236</v>
      </c>
      <c r="G11" s="141" t="s">
        <v>22</v>
      </c>
      <c r="H11" s="142">
        <f>+'SUA 09'!L15</f>
        <v>25000</v>
      </c>
      <c r="I11" s="143" t="str">
        <f>+E34</f>
        <v>-          Muy Elevada</v>
      </c>
      <c r="J11" s="142" t="str">
        <f>+E23</f>
        <v>-          Rango 04</v>
      </c>
    </row>
    <row r="12" spans="2:10" s="144" customFormat="1" ht="28.8" x14ac:dyDescent="0.3">
      <c r="B12" s="139"/>
      <c r="C12" s="140" t="s">
        <v>192</v>
      </c>
      <c r="D12" s="140" t="s">
        <v>237</v>
      </c>
      <c r="E12" s="147" t="s">
        <v>3</v>
      </c>
      <c r="F12" s="147" t="s">
        <v>238</v>
      </c>
      <c r="G12" s="141" t="s">
        <v>163</v>
      </c>
      <c r="H12" s="142">
        <f>+'SUA 09'!L25</f>
        <v>2000</v>
      </c>
      <c r="I12" s="143" t="str">
        <f>+E31</f>
        <v>-          Poca</v>
      </c>
      <c r="J12" s="142" t="str">
        <f>+E22</f>
        <v>-          Rango 03</v>
      </c>
    </row>
    <row r="13" spans="2:10" x14ac:dyDescent="0.3">
      <c r="C13" s="127"/>
      <c r="D13" s="127"/>
      <c r="E13" s="127"/>
      <c r="F13" s="127"/>
      <c r="G13" s="128"/>
      <c r="H13" s="127"/>
      <c r="I13" s="129"/>
      <c r="J13" s="127"/>
    </row>
    <row r="14" spans="2:10" x14ac:dyDescent="0.3">
      <c r="C14" s="130"/>
      <c r="D14" s="130"/>
      <c r="E14" s="130"/>
      <c r="F14" s="130" t="s">
        <v>194</v>
      </c>
      <c r="G14" s="131"/>
      <c r="H14" s="131"/>
      <c r="I14" s="132"/>
      <c r="J14" s="131"/>
    </row>
    <row r="15" spans="2:10" x14ac:dyDescent="0.3">
      <c r="C15" s="127"/>
      <c r="D15" s="127"/>
      <c r="E15" s="127"/>
      <c r="F15" s="127"/>
      <c r="G15" s="128"/>
      <c r="H15" s="127"/>
      <c r="I15" s="129"/>
      <c r="J15" s="127"/>
    </row>
    <row r="16" spans="2:10" s="125" customFormat="1" x14ac:dyDescent="0.3">
      <c r="C16" s="127"/>
      <c r="D16" s="127"/>
      <c r="E16" s="127"/>
      <c r="F16" s="126" t="s">
        <v>191</v>
      </c>
      <c r="G16" s="126" t="s">
        <v>195</v>
      </c>
      <c r="H16" s="126" t="s">
        <v>198</v>
      </c>
      <c r="I16" s="126" t="s">
        <v>196</v>
      </c>
      <c r="J16" s="126" t="s">
        <v>197</v>
      </c>
    </row>
    <row r="17" spans="3:10" x14ac:dyDescent="0.3">
      <c r="C17" s="127"/>
      <c r="D17" s="127"/>
      <c r="E17" s="127"/>
      <c r="F17" s="133"/>
      <c r="G17" s="134"/>
      <c r="H17" s="134">
        <f>SUM(H4:H16)</f>
        <v>38560</v>
      </c>
      <c r="I17" s="135"/>
      <c r="J17" s="134"/>
    </row>
    <row r="18" spans="3:10" x14ac:dyDescent="0.3">
      <c r="G18"/>
      <c r="I18" s="122"/>
    </row>
    <row r="19" spans="3:10" x14ac:dyDescent="0.3">
      <c r="E19" s="145" t="s">
        <v>201</v>
      </c>
    </row>
    <row r="20" spans="3:10" x14ac:dyDescent="0.3">
      <c r="E20" s="146" t="s">
        <v>202</v>
      </c>
      <c r="F20" s="146" t="s">
        <v>203</v>
      </c>
    </row>
    <row r="21" spans="3:10" x14ac:dyDescent="0.3">
      <c r="E21" s="146" t="s">
        <v>204</v>
      </c>
      <c r="F21" s="146" t="s">
        <v>205</v>
      </c>
      <c r="G21" s="136"/>
    </row>
    <row r="22" spans="3:10" x14ac:dyDescent="0.3">
      <c r="E22" s="146" t="s">
        <v>206</v>
      </c>
      <c r="F22" s="146" t="s">
        <v>207</v>
      </c>
    </row>
    <row r="23" spans="3:10" x14ac:dyDescent="0.3">
      <c r="E23" s="146" t="s">
        <v>208</v>
      </c>
      <c r="F23" s="146" t="s">
        <v>209</v>
      </c>
      <c r="G23" s="137"/>
    </row>
    <row r="24" spans="3:10" x14ac:dyDescent="0.3">
      <c r="E24" s="146" t="s">
        <v>210</v>
      </c>
      <c r="F24" s="146" t="s">
        <v>211</v>
      </c>
    </row>
    <row r="25" spans="3:10" x14ac:dyDescent="0.3">
      <c r="E25" s="146" t="s">
        <v>212</v>
      </c>
      <c r="F25" s="146" t="s">
        <v>213</v>
      </c>
      <c r="G25" s="136"/>
    </row>
    <row r="26" spans="3:10" x14ac:dyDescent="0.3">
      <c r="E26" s="146" t="s">
        <v>214</v>
      </c>
      <c r="F26" s="146" t="s">
        <v>215</v>
      </c>
    </row>
    <row r="27" spans="3:10" x14ac:dyDescent="0.3">
      <c r="D27" s="122"/>
      <c r="E27" s="122"/>
      <c r="I27" s="138"/>
    </row>
    <row r="28" spans="3:10" x14ac:dyDescent="0.3">
      <c r="E28" s="145" t="s">
        <v>216</v>
      </c>
      <c r="I28" s="138"/>
    </row>
    <row r="29" spans="3:10" x14ac:dyDescent="0.3">
      <c r="E29" s="146" t="s">
        <v>217</v>
      </c>
      <c r="I29" s="138"/>
    </row>
    <row r="30" spans="3:10" x14ac:dyDescent="0.3">
      <c r="E30" s="146" t="s">
        <v>218</v>
      </c>
    </row>
    <row r="31" spans="3:10" x14ac:dyDescent="0.3">
      <c r="E31" s="146" t="s">
        <v>219</v>
      </c>
      <c r="G31" s="136"/>
    </row>
    <row r="32" spans="3:10" x14ac:dyDescent="0.3">
      <c r="E32" s="146" t="s">
        <v>220</v>
      </c>
    </row>
    <row r="33" spans="5:7" x14ac:dyDescent="0.3">
      <c r="E33" s="146" t="s">
        <v>221</v>
      </c>
      <c r="G33" s="136"/>
    </row>
    <row r="34" spans="5:7" x14ac:dyDescent="0.3">
      <c r="E34" s="146" t="s">
        <v>222</v>
      </c>
    </row>
  </sheetData>
  <pageMargins left="0.25" right="0.25" top="0.75" bottom="0.75" header="0.3" footer="0.3"/>
  <pageSetup paperSize="9" scale="68" fitToHeight="0" orientation="landscape" r:id="rId1"/>
  <headerFooter>
    <oddHeader>&amp;L&amp;F&amp;R&amp;A</oddHeader>
    <oddFooter>&amp;L&amp;P - &amp;N&amp;R&amp;D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M64"/>
  <sheetViews>
    <sheetView topLeftCell="A20" zoomScaleNormal="100" workbookViewId="0">
      <selection activeCell="J27" sqref="J27"/>
    </sheetView>
  </sheetViews>
  <sheetFormatPr baseColWidth="10" defaultRowHeight="14.4" x14ac:dyDescent="0.3"/>
  <cols>
    <col min="8" max="10" width="34.5546875" customWidth="1"/>
    <col min="11" max="11" width="19.5546875" customWidth="1"/>
    <col min="13" max="13" width="16.6640625" customWidth="1"/>
  </cols>
  <sheetData>
    <row r="7" spans="7:13" ht="18" x14ac:dyDescent="0.35">
      <c r="G7" s="150" t="s">
        <v>144</v>
      </c>
      <c r="H7" s="151"/>
      <c r="I7" s="151"/>
      <c r="J7" s="151"/>
      <c r="K7" s="151"/>
      <c r="L7" s="151"/>
      <c r="M7" s="152"/>
    </row>
    <row r="9" spans="7:13" ht="18" x14ac:dyDescent="0.35">
      <c r="G9" s="150" t="s">
        <v>145</v>
      </c>
      <c r="H9" s="151"/>
      <c r="I9" s="151"/>
      <c r="J9" s="151"/>
      <c r="K9" s="151"/>
      <c r="L9" s="151"/>
      <c r="M9" s="152"/>
    </row>
    <row r="11" spans="7:13" x14ac:dyDescent="0.3">
      <c r="G11" s="39" t="s">
        <v>146</v>
      </c>
      <c r="H11" s="39" t="s">
        <v>188</v>
      </c>
      <c r="I11" s="39" t="s">
        <v>147</v>
      </c>
      <c r="J11" s="39" t="s">
        <v>148</v>
      </c>
      <c r="K11" s="39" t="s">
        <v>149</v>
      </c>
      <c r="L11" s="39" t="s">
        <v>151</v>
      </c>
      <c r="M11" s="41" t="s">
        <v>150</v>
      </c>
    </row>
    <row r="12" spans="7:13" ht="28.8" x14ac:dyDescent="0.3">
      <c r="G12" s="40">
        <v>1</v>
      </c>
      <c r="H12" s="39" t="s">
        <v>44</v>
      </c>
      <c r="I12" s="39" t="str">
        <f>+'SUA 2'!E15</f>
        <v>Elementos insuficientemente perceptibles</v>
      </c>
      <c r="J12" s="40"/>
      <c r="K12" s="40"/>
      <c r="L12" s="40"/>
      <c r="M12" s="42"/>
    </row>
    <row r="13" spans="7:13" ht="43.2" x14ac:dyDescent="0.3">
      <c r="G13" s="40"/>
      <c r="H13" s="40"/>
      <c r="I13" s="39" t="str">
        <f>+'SUA 2'!H15</f>
        <v>Colocar señalización Visual en vidrios de carpintería acceso entre pasaje y patio de planta baja</v>
      </c>
      <c r="J13" s="39" t="s">
        <v>157</v>
      </c>
      <c r="K13" s="40" t="s">
        <v>152</v>
      </c>
      <c r="L13" s="40">
        <v>1</v>
      </c>
      <c r="M13" s="42">
        <f>+'SUA 2'!L15</f>
        <v>359.99999999999994</v>
      </c>
    </row>
    <row r="14" spans="7:13" x14ac:dyDescent="0.3">
      <c r="G14" s="40">
        <v>2</v>
      </c>
      <c r="H14" s="40"/>
      <c r="I14" s="39" t="str">
        <f>+'SUA 4'!E10</f>
        <v>Alumbrado zonas de circulación</v>
      </c>
      <c r="J14" s="40"/>
      <c r="K14" s="40"/>
      <c r="L14" s="40"/>
      <c r="M14" s="42"/>
    </row>
    <row r="15" spans="7:13" ht="43.2" x14ac:dyDescent="0.3">
      <c r="G15" s="40"/>
      <c r="H15" s="40"/>
      <c r="I15" s="39" t="str">
        <f>+'SUA 4'!H10</f>
        <v>Colocar sistema de detectores de presencia para el encendido, para optimizar la instalación</v>
      </c>
      <c r="J15" s="39" t="s">
        <v>153</v>
      </c>
      <c r="K15" s="40" t="s">
        <v>155</v>
      </c>
      <c r="L15" s="40">
        <v>2</v>
      </c>
      <c r="M15" s="42">
        <f>+'SUA 4'!L10</f>
        <v>500</v>
      </c>
    </row>
    <row r="16" spans="7:13" x14ac:dyDescent="0.3">
      <c r="G16" s="40">
        <v>3</v>
      </c>
      <c r="H16" s="40"/>
      <c r="I16" s="39" t="str">
        <f>+'SUA 4'!E11</f>
        <v>Alumbrado zonas de emergencia</v>
      </c>
      <c r="J16" s="40"/>
      <c r="K16" s="40"/>
      <c r="L16" s="40"/>
      <c r="M16" s="42"/>
    </row>
    <row r="17" spans="7:13" ht="57.6" x14ac:dyDescent="0.3">
      <c r="G17" s="40"/>
      <c r="H17" s="40"/>
      <c r="I17" s="39" t="str">
        <f>+'SUA 4'!H12</f>
        <v>Se recomienda situar las luminarias de puerta de calle, encime de señales de emergecia y cualquiera otra que se detecte falta</v>
      </c>
      <c r="J17" s="39" t="s">
        <v>154</v>
      </c>
      <c r="K17" s="40" t="s">
        <v>156</v>
      </c>
      <c r="L17" s="40">
        <v>2</v>
      </c>
      <c r="M17" s="42">
        <f>+'SUA 4'!L12</f>
        <v>800</v>
      </c>
    </row>
    <row r="18" spans="7:13" x14ac:dyDescent="0.3">
      <c r="G18" s="40">
        <v>4</v>
      </c>
      <c r="H18" s="40"/>
      <c r="I18" s="39" t="str">
        <f>+'SUA 08'!E29</f>
        <v>Tipo de Instalación Exigido</v>
      </c>
      <c r="J18" s="39"/>
      <c r="K18" s="40"/>
      <c r="L18" s="40"/>
      <c r="M18" s="42"/>
    </row>
    <row r="19" spans="7:13" ht="43.2" x14ac:dyDescent="0.3">
      <c r="G19" s="40"/>
      <c r="H19" s="40"/>
      <c r="I19" s="39" t="str">
        <f>+'SUA 08'!G29</f>
        <v>No tiene dotación de pararayos, cuando pos sus características, a nuevo, lo necesitaría</v>
      </c>
      <c r="J19" s="39" t="s">
        <v>158</v>
      </c>
      <c r="K19" s="40" t="s">
        <v>159</v>
      </c>
      <c r="L19" s="40">
        <v>3</v>
      </c>
      <c r="M19" s="42">
        <f>+'SUA 08'!L29</f>
        <v>7000</v>
      </c>
    </row>
    <row r="20" spans="7:13" x14ac:dyDescent="0.3">
      <c r="G20" s="40">
        <v>5</v>
      </c>
      <c r="H20" s="40"/>
      <c r="I20" s="39" t="str">
        <f>+'SUA 09'!E12</f>
        <v>Accesibilidad en el exterior del Edificio</v>
      </c>
      <c r="J20" s="39"/>
      <c r="K20" s="40"/>
      <c r="L20" s="40"/>
      <c r="M20" s="42"/>
    </row>
    <row r="21" spans="7:13" ht="72" x14ac:dyDescent="0.3">
      <c r="G21" s="40"/>
      <c r="H21" s="40"/>
      <c r="I21" s="39" t="str">
        <f>+'SUA 09'!G12</f>
        <v>Existen escalones en el acceso de planta baja  (zona de pasaje 2) que suponen una discontinuidad insalvable, para acceder a las viviendas de planta baja y para acceder al elemento de ascensor.</v>
      </c>
      <c r="J21" s="39" t="s">
        <v>160</v>
      </c>
      <c r="K21" s="40" t="s">
        <v>156</v>
      </c>
      <c r="L21" s="40">
        <v>3</v>
      </c>
      <c r="M21" s="42">
        <f>+'SUA 09'!L12</f>
        <v>1600</v>
      </c>
    </row>
    <row r="22" spans="7:13" ht="72" x14ac:dyDescent="0.3">
      <c r="G22" s="40"/>
      <c r="H22" s="40"/>
      <c r="I22" s="39" t="str">
        <f>+'SUA 09'!G13</f>
        <v>Existen un escalón entre pasaje y portal escalera que supone una discontinuidad insalvable, para acceder a las viviendas de planta baja y para acceder al elemento de ascensor.</v>
      </c>
      <c r="J22" s="39" t="s">
        <v>160</v>
      </c>
      <c r="K22" s="40" t="s">
        <v>156</v>
      </c>
      <c r="L22" s="40">
        <v>2</v>
      </c>
      <c r="M22" s="42">
        <f>+'SUA 09'!L13</f>
        <v>600</v>
      </c>
    </row>
    <row r="23" spans="7:13" ht="57.6" x14ac:dyDescent="0.3">
      <c r="G23" s="40"/>
      <c r="H23" s="40"/>
      <c r="I23" s="39" t="str">
        <f>+'SUA 09'!G14</f>
        <v>Existen un cerco en la puerta de aluminio que comunica pasaje con patio y un escalón de salida, que impiden la accesibilidad a esta zona comunitaria.</v>
      </c>
      <c r="J23" s="39" t="s">
        <v>161</v>
      </c>
      <c r="K23" s="40" t="s">
        <v>156</v>
      </c>
      <c r="L23" s="40">
        <v>2</v>
      </c>
      <c r="M23" s="42">
        <f>+'SUA 09'!L14</f>
        <v>700</v>
      </c>
    </row>
    <row r="24" spans="7:13" x14ac:dyDescent="0.3">
      <c r="G24" s="40">
        <v>6</v>
      </c>
      <c r="H24" s="40"/>
      <c r="I24" s="39" t="str">
        <f>+'SUA 09'!E15</f>
        <v>Accesibilidad entre plantas del edificio</v>
      </c>
      <c r="J24" s="39"/>
      <c r="K24" s="40"/>
      <c r="L24" s="40"/>
      <c r="M24" s="42"/>
    </row>
    <row r="25" spans="7:13" ht="72" x14ac:dyDescent="0.3">
      <c r="G25" s="40"/>
      <c r="H25" s="40"/>
      <c r="I25" s="39" t="str">
        <f>+'SUA 09'!G15</f>
        <v>La cabina del ascensor actual no cumple con las dimesiones mínimas requeridas para ser accesible,impidiendo la accesibilidad a personas que ocupen las plantas  de primera a última.</v>
      </c>
      <c r="J25" s="39" t="str">
        <f>+'SUA 09'!H15</f>
        <v>Estudiar la posibilidad y viabilidad de agrandarla, sin afectar estructura, de manera que tenga las dimensiones de accesible.</v>
      </c>
      <c r="K25" s="40" t="s">
        <v>162</v>
      </c>
      <c r="L25" s="40">
        <v>5</v>
      </c>
      <c r="M25" s="42">
        <f>+'SUA 09'!L15</f>
        <v>25000</v>
      </c>
    </row>
    <row r="26" spans="7:13" x14ac:dyDescent="0.3">
      <c r="G26" s="40">
        <v>7</v>
      </c>
      <c r="H26" s="40"/>
      <c r="I26" s="39" t="str">
        <f>+'SUA 09'!E17</f>
        <v>Dotación de Elementos Accesibles</v>
      </c>
      <c r="J26" s="39"/>
      <c r="K26" s="40"/>
      <c r="L26" s="40"/>
      <c r="M26" s="42"/>
    </row>
    <row r="27" spans="7:13" ht="28.8" x14ac:dyDescent="0.3">
      <c r="G27" s="40"/>
      <c r="H27" s="40"/>
      <c r="I27" s="39" t="str">
        <f>+'SUA 09'!G25</f>
        <v>Los interruptores y pulsadores de alarmas, NO son mecanismos accesibles</v>
      </c>
      <c r="J27" s="39" t="str">
        <f>+'SUA 09'!H25</f>
        <v>Cambiar los mecanismos de todas las zonas comunes y hacerlos accesibles</v>
      </c>
      <c r="K27" s="40" t="s">
        <v>156</v>
      </c>
      <c r="L27" s="40">
        <v>3</v>
      </c>
      <c r="M27" s="42">
        <f>+'SUA 09'!L25</f>
        <v>2000</v>
      </c>
    </row>
    <row r="28" spans="7:13" x14ac:dyDescent="0.3">
      <c r="G28" s="40"/>
      <c r="H28" s="40"/>
      <c r="I28" s="40"/>
      <c r="J28" s="40"/>
      <c r="K28" s="40"/>
      <c r="L28" s="40"/>
      <c r="M28" s="40"/>
    </row>
    <row r="29" spans="7:13" ht="15" thickBot="1" x14ac:dyDescent="0.35">
      <c r="G29" s="40"/>
      <c r="H29" s="40"/>
      <c r="I29" s="40"/>
      <c r="J29" s="40"/>
      <c r="K29" s="40"/>
      <c r="L29" s="40"/>
      <c r="M29" s="40"/>
    </row>
    <row r="30" spans="7:13" ht="15" thickBot="1" x14ac:dyDescent="0.35">
      <c r="G30" s="40"/>
      <c r="H30" s="40"/>
      <c r="I30" s="40"/>
      <c r="J30" s="40"/>
      <c r="K30" s="52" t="s">
        <v>164</v>
      </c>
      <c r="L30" s="50"/>
      <c r="M30" s="51">
        <f>SUM(Tabla10[Coste Estimado])</f>
        <v>38560</v>
      </c>
    </row>
    <row r="31" spans="7:13" x14ac:dyDescent="0.3">
      <c r="G31" s="40"/>
      <c r="H31" s="40"/>
      <c r="I31" s="40"/>
      <c r="J31" s="40"/>
      <c r="K31" s="53" t="s">
        <v>165</v>
      </c>
      <c r="L31" s="48">
        <v>1</v>
      </c>
      <c r="M31" s="49">
        <f ca="1">+SUMIF(Tabla10[[#All],[Rango]:[Coste Estimado]],L31,Tabla10[[#All],[Coste Estimado]])</f>
        <v>359.99999999999994</v>
      </c>
    </row>
    <row r="32" spans="7:13" x14ac:dyDescent="0.3">
      <c r="G32" s="40"/>
      <c r="H32" s="40"/>
      <c r="I32" s="40"/>
      <c r="J32" s="40"/>
      <c r="K32" s="54"/>
      <c r="L32" s="44">
        <v>2</v>
      </c>
      <c r="M32" s="45">
        <f ca="1">+SUMIF(Tabla10[[#All],[Rango]:[Coste Estimado]],L32,Tabla10[[#All],[Coste Estimado]])</f>
        <v>2600</v>
      </c>
    </row>
    <row r="33" spans="7:13" x14ac:dyDescent="0.3">
      <c r="G33" s="40"/>
      <c r="H33" s="40"/>
      <c r="I33" s="40"/>
      <c r="J33" s="40"/>
      <c r="K33" s="54"/>
      <c r="L33" s="44">
        <v>3</v>
      </c>
      <c r="M33" s="45">
        <f ca="1">+SUMIF(Tabla10[[#All],[Rango]:[Coste Estimado]],L33,Tabla10[[#All],[Coste Estimado]])</f>
        <v>10600</v>
      </c>
    </row>
    <row r="34" spans="7:13" x14ac:dyDescent="0.3">
      <c r="G34" s="40"/>
      <c r="H34" s="40"/>
      <c r="I34" s="40"/>
      <c r="J34" s="40"/>
      <c r="K34" s="54"/>
      <c r="L34" s="44">
        <v>4</v>
      </c>
      <c r="M34" s="45">
        <f ca="1">+SUMIF(Tabla10[[#All],[Rango]:[Coste Estimado]],L34,Tabla10[[#All],[Coste Estimado]])</f>
        <v>0</v>
      </c>
    </row>
    <row r="35" spans="7:13" x14ac:dyDescent="0.3">
      <c r="G35" s="40"/>
      <c r="H35" s="40"/>
      <c r="J35" s="40"/>
      <c r="K35" s="55"/>
      <c r="L35" s="44">
        <v>5</v>
      </c>
      <c r="M35" s="45">
        <f ca="1">+SUMIF(Tabla10[[#All],[Rango]:[Coste Estimado]],L35,Tabla10[[#All],[Coste Estimado]])</f>
        <v>25000</v>
      </c>
    </row>
    <row r="36" spans="7:13" x14ac:dyDescent="0.3">
      <c r="J36" s="40"/>
      <c r="K36" s="55"/>
      <c r="L36" s="44">
        <v>6</v>
      </c>
      <c r="M36" s="45">
        <f ca="1">+SUMIF(Tabla10[[#All],[Rango]:[Coste Estimado]],L36,Tabla10[[#All],[Coste Estimado]])</f>
        <v>0</v>
      </c>
    </row>
    <row r="37" spans="7:13" ht="15" thickBot="1" x14ac:dyDescent="0.35">
      <c r="J37" s="40"/>
      <c r="K37" s="56"/>
      <c r="L37" s="46">
        <v>7</v>
      </c>
      <c r="M37" s="47">
        <f ca="1">+SUMIF(Tabla10[[#All],[Rango]:[Coste Estimado]],L37,Tabla10[[#All],[Coste Estimado]])</f>
        <v>0</v>
      </c>
    </row>
    <row r="38" spans="7:13" x14ac:dyDescent="0.3">
      <c r="J38" s="40"/>
      <c r="K38" s="57" t="s">
        <v>166</v>
      </c>
      <c r="L38" s="58" t="s">
        <v>152</v>
      </c>
      <c r="M38" s="43">
        <f ca="1">+SUMIF(Tabla10[[#All],[Complejidad]:[Coste Estimado]],L38,Tabla10[[#All],[Coste Estimado]])</f>
        <v>359.99999999999994</v>
      </c>
    </row>
    <row r="39" spans="7:13" x14ac:dyDescent="0.3">
      <c r="J39" s="40"/>
      <c r="K39" s="54"/>
      <c r="L39" s="44" t="s">
        <v>167</v>
      </c>
      <c r="M39" s="45">
        <f ca="1">+SUMIF(Tabla10[[#All],[Complejidad]:[Coste Estimado]],L39,Tabla10[[#All],[Coste Estimado]])</f>
        <v>0</v>
      </c>
    </row>
    <row r="40" spans="7:13" x14ac:dyDescent="0.3">
      <c r="J40" s="40"/>
      <c r="K40" s="54"/>
      <c r="L40" s="44" t="s">
        <v>156</v>
      </c>
      <c r="M40" s="45">
        <f ca="1">+SUMIF(Tabla10[[#All],[Complejidad]:[Coste Estimado]],L40,Tabla10[[#All],[Coste Estimado]])</f>
        <v>5700</v>
      </c>
    </row>
    <row r="41" spans="7:13" x14ac:dyDescent="0.3">
      <c r="J41" s="40"/>
      <c r="K41" s="54"/>
      <c r="L41" s="44" t="s">
        <v>16</v>
      </c>
      <c r="M41" s="45">
        <f ca="1">+SUMIF(Tabla10[[#All],[Complejidad]:[Coste Estimado]],L41,Tabla10[[#All],[Coste Estimado]])</f>
        <v>0</v>
      </c>
    </row>
    <row r="42" spans="7:13" x14ac:dyDescent="0.3">
      <c r="K42" s="55"/>
      <c r="L42" s="44" t="s">
        <v>159</v>
      </c>
      <c r="M42" s="45">
        <f ca="1">+SUMIF(Tabla10[[#All],[Complejidad]:[Coste Estimado]],L42,Tabla10[[#All],[Coste Estimado]])</f>
        <v>7000</v>
      </c>
    </row>
    <row r="43" spans="7:13" ht="15" thickBot="1" x14ac:dyDescent="0.35">
      <c r="K43" s="59"/>
      <c r="L43" s="60" t="s">
        <v>162</v>
      </c>
      <c r="M43" s="61">
        <f ca="1">+SUMIF(Tabla10[[#All],[Complejidad]:[Coste Estimado]],L43,Tabla10[[#All],[Coste Estimado]])</f>
        <v>25000</v>
      </c>
    </row>
    <row r="44" spans="7:13" ht="15" thickTop="1" x14ac:dyDescent="0.3"/>
    <row r="56" spans="1:6" x14ac:dyDescent="0.3">
      <c r="A56" s="153" t="s">
        <v>172</v>
      </c>
      <c r="B56" s="153"/>
      <c r="C56" s="153"/>
      <c r="D56" s="153"/>
      <c r="E56" s="153"/>
      <c r="F56" s="153"/>
    </row>
    <row r="57" spans="1:6" x14ac:dyDescent="0.3">
      <c r="F57" t="s">
        <v>151</v>
      </c>
    </row>
    <row r="58" spans="1:6" x14ac:dyDescent="0.3">
      <c r="B58" s="62"/>
      <c r="C58" t="s">
        <v>168</v>
      </c>
      <c r="D58" s="62">
        <v>500</v>
      </c>
      <c r="E58" s="63" t="s">
        <v>169</v>
      </c>
      <c r="F58" s="65">
        <v>1</v>
      </c>
    </row>
    <row r="59" spans="1:6" x14ac:dyDescent="0.3">
      <c r="A59" t="s">
        <v>170</v>
      </c>
      <c r="B59" s="62">
        <f t="shared" ref="B59:B64" si="0">+D58</f>
        <v>500</v>
      </c>
      <c r="C59" s="64" t="s">
        <v>171</v>
      </c>
      <c r="D59" s="62">
        <v>1000</v>
      </c>
      <c r="E59" s="63" t="s">
        <v>169</v>
      </c>
      <c r="F59" s="65">
        <v>2</v>
      </c>
    </row>
    <row r="60" spans="1:6" x14ac:dyDescent="0.3">
      <c r="A60" s="64" t="s">
        <v>171</v>
      </c>
      <c r="B60" s="62">
        <f t="shared" si="0"/>
        <v>1000</v>
      </c>
      <c r="C60" s="64" t="s">
        <v>171</v>
      </c>
      <c r="D60" s="62">
        <v>10000</v>
      </c>
      <c r="E60" s="63" t="s">
        <v>169</v>
      </c>
      <c r="F60" s="65">
        <v>3</v>
      </c>
    </row>
    <row r="61" spans="1:6" x14ac:dyDescent="0.3">
      <c r="A61" s="64" t="s">
        <v>171</v>
      </c>
      <c r="B61" s="62">
        <f t="shared" si="0"/>
        <v>10000</v>
      </c>
      <c r="C61" s="64" t="s">
        <v>171</v>
      </c>
      <c r="D61" s="62">
        <v>25000</v>
      </c>
      <c r="E61" s="63" t="s">
        <v>169</v>
      </c>
      <c r="F61" s="65">
        <v>4</v>
      </c>
    </row>
    <row r="62" spans="1:6" x14ac:dyDescent="0.3">
      <c r="A62" s="64" t="s">
        <v>171</v>
      </c>
      <c r="B62" s="62">
        <f t="shared" si="0"/>
        <v>25000</v>
      </c>
      <c r="C62" s="64" t="s">
        <v>171</v>
      </c>
      <c r="D62" s="62">
        <v>50000</v>
      </c>
      <c r="E62" s="63" t="s">
        <v>169</v>
      </c>
      <c r="F62" s="65">
        <v>5</v>
      </c>
    </row>
    <row r="63" spans="1:6" x14ac:dyDescent="0.3">
      <c r="A63" s="64" t="s">
        <v>171</v>
      </c>
      <c r="B63" s="62">
        <f t="shared" si="0"/>
        <v>50000</v>
      </c>
      <c r="C63" s="64" t="s">
        <v>171</v>
      </c>
      <c r="D63" s="62">
        <v>100000</v>
      </c>
      <c r="E63" s="63" t="s">
        <v>169</v>
      </c>
      <c r="F63" s="65">
        <v>6</v>
      </c>
    </row>
    <row r="64" spans="1:6" x14ac:dyDescent="0.3">
      <c r="A64" s="64" t="s">
        <v>171</v>
      </c>
      <c r="B64" s="62">
        <f t="shared" si="0"/>
        <v>100000</v>
      </c>
      <c r="C64" s="64" t="s">
        <v>171</v>
      </c>
      <c r="D64" s="62"/>
      <c r="E64" s="63" t="s">
        <v>169</v>
      </c>
      <c r="F64" s="65">
        <v>7</v>
      </c>
    </row>
  </sheetData>
  <mergeCells count="3">
    <mergeCell ref="G9:M9"/>
    <mergeCell ref="G7:M7"/>
    <mergeCell ref="A56:F56"/>
  </mergeCells>
  <pageMargins left="0.7" right="0.7" top="0.75" bottom="0.75" header="0.3" footer="0.3"/>
  <pageSetup paperSize="9" scale="63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2:L31"/>
  <sheetViews>
    <sheetView topLeftCell="A13" zoomScale="120" zoomScaleNormal="120" workbookViewId="0">
      <selection activeCell="J26" sqref="J26:L31"/>
    </sheetView>
  </sheetViews>
  <sheetFormatPr baseColWidth="10" defaultColWidth="11.44140625" defaultRowHeight="12" x14ac:dyDescent="0.25"/>
  <cols>
    <col min="1" max="3" width="11.44140625" style="2"/>
    <col min="4" max="4" width="13.44140625" style="2" hidden="1" customWidth="1"/>
    <col min="5" max="5" width="24" style="15" customWidth="1"/>
    <col min="6" max="6" width="14.109375" style="6" customWidth="1"/>
    <col min="7" max="8" width="29.5546875" style="16" customWidth="1"/>
    <col min="9" max="9" width="13" style="2" customWidth="1"/>
    <col min="10" max="10" width="11.44140625" style="11" bestFit="1" customWidth="1"/>
    <col min="11" max="11" width="12.5546875" style="11" bestFit="1" customWidth="1"/>
    <col min="12" max="12" width="14.6640625" style="7" bestFit="1" customWidth="1"/>
    <col min="13" max="16384" width="11.44140625" style="2"/>
  </cols>
  <sheetData>
    <row r="2" spans="4:12" x14ac:dyDescent="0.25">
      <c r="H2" s="16" t="s">
        <v>15</v>
      </c>
      <c r="I2" s="2" t="s">
        <v>14</v>
      </c>
    </row>
    <row r="3" spans="4:12" x14ac:dyDescent="0.25">
      <c r="I3" s="2" t="s">
        <v>16</v>
      </c>
    </row>
    <row r="4" spans="4:12" x14ac:dyDescent="0.25">
      <c r="I4" s="2" t="s">
        <v>17</v>
      </c>
    </row>
    <row r="5" spans="4:12" x14ac:dyDescent="0.25">
      <c r="I5" s="2" t="s">
        <v>13</v>
      </c>
    </row>
    <row r="9" spans="4:12" ht="72" customHeight="1" x14ac:dyDescent="0.25">
      <c r="D9" s="95" t="s">
        <v>43</v>
      </c>
      <c r="E9" s="79" t="s">
        <v>44</v>
      </c>
      <c r="F9" s="80" t="s">
        <v>5</v>
      </c>
      <c r="G9" s="81" t="s">
        <v>6</v>
      </c>
      <c r="H9" s="81" t="s">
        <v>7</v>
      </c>
      <c r="I9" s="81" t="s">
        <v>8</v>
      </c>
      <c r="J9" s="82" t="s">
        <v>18</v>
      </c>
      <c r="K9" s="82" t="s">
        <v>174</v>
      </c>
      <c r="L9" s="83" t="s">
        <v>9</v>
      </c>
    </row>
    <row r="10" spans="4:12" ht="72" customHeight="1" x14ac:dyDescent="0.25">
      <c r="D10" s="8" t="s">
        <v>45</v>
      </c>
      <c r="E10" s="14" t="s">
        <v>46</v>
      </c>
      <c r="F10" s="4"/>
      <c r="G10" s="9"/>
      <c r="H10" s="9"/>
      <c r="I10" s="4"/>
      <c r="J10" s="12">
        <v>0</v>
      </c>
      <c r="K10" s="12">
        <v>0</v>
      </c>
      <c r="L10" s="13">
        <f>+Tabla13[[#This Row],[Medición]]*Tabla13[[#This Row],[Unitario]]</f>
        <v>0</v>
      </c>
    </row>
    <row r="11" spans="4:12" ht="72" customHeight="1" x14ac:dyDescent="0.25">
      <c r="D11" s="8"/>
      <c r="E11" s="3" t="s">
        <v>50</v>
      </c>
      <c r="F11" s="4" t="s">
        <v>10</v>
      </c>
      <c r="G11" s="9" t="s">
        <v>47</v>
      </c>
      <c r="H11" s="9" t="s">
        <v>48</v>
      </c>
      <c r="I11" s="1" t="s">
        <v>13</v>
      </c>
      <c r="J11" s="12">
        <v>0</v>
      </c>
      <c r="K11" s="12">
        <v>0</v>
      </c>
      <c r="L11" s="13">
        <f>+Tabla13[[#This Row],[Medición]]*Tabla13[[#This Row],[Unitario]]</f>
        <v>0</v>
      </c>
    </row>
    <row r="12" spans="4:12" ht="72" customHeight="1" x14ac:dyDescent="0.25">
      <c r="D12" s="8"/>
      <c r="E12" s="3"/>
      <c r="F12" s="4" t="s">
        <v>10</v>
      </c>
      <c r="G12" s="9" t="s">
        <v>49</v>
      </c>
      <c r="H12" s="9" t="s">
        <v>48</v>
      </c>
      <c r="I12" s="1" t="s">
        <v>13</v>
      </c>
      <c r="J12" s="12">
        <v>0</v>
      </c>
      <c r="K12" s="12">
        <v>0</v>
      </c>
      <c r="L12" s="13">
        <f>+Tabla13[[#This Row],[Medición]]*Tabla13[[#This Row],[Unitario]]</f>
        <v>0</v>
      </c>
    </row>
    <row r="13" spans="4:12" ht="72" customHeight="1" x14ac:dyDescent="0.25">
      <c r="D13" s="8"/>
      <c r="E13" s="3" t="s">
        <v>51</v>
      </c>
      <c r="F13" s="4" t="s">
        <v>12</v>
      </c>
      <c r="G13" s="9" t="s">
        <v>40</v>
      </c>
      <c r="H13" s="9" t="s">
        <v>13</v>
      </c>
      <c r="I13" s="1" t="s">
        <v>13</v>
      </c>
      <c r="J13" s="12">
        <v>0</v>
      </c>
      <c r="K13" s="12">
        <v>0</v>
      </c>
      <c r="L13" s="13">
        <f>+Tabla13[[#This Row],[Medición]]*Tabla13[[#This Row],[Unitario]]</f>
        <v>0</v>
      </c>
    </row>
    <row r="14" spans="4:12" ht="72" customHeight="1" x14ac:dyDescent="0.25">
      <c r="D14" s="10"/>
      <c r="E14" s="3" t="s">
        <v>51</v>
      </c>
      <c r="F14" s="4" t="s">
        <v>12</v>
      </c>
      <c r="G14" s="9" t="s">
        <v>40</v>
      </c>
      <c r="H14" s="9" t="s">
        <v>13</v>
      </c>
      <c r="I14" s="1" t="s">
        <v>13</v>
      </c>
      <c r="J14" s="12">
        <v>0</v>
      </c>
      <c r="K14" s="12">
        <v>0</v>
      </c>
      <c r="L14" s="13">
        <f>+Tabla13[[#This Row],[Medición]]*Tabla13[[#This Row],[Unitario]]</f>
        <v>0</v>
      </c>
    </row>
    <row r="15" spans="4:12" ht="72" customHeight="1" x14ac:dyDescent="0.25">
      <c r="D15" s="10"/>
      <c r="E15" s="5" t="s">
        <v>52</v>
      </c>
      <c r="F15" s="4" t="s">
        <v>10</v>
      </c>
      <c r="G15" s="9" t="s">
        <v>53</v>
      </c>
      <c r="H15" s="9" t="s">
        <v>54</v>
      </c>
      <c r="I15" s="1" t="s">
        <v>14</v>
      </c>
      <c r="J15" s="12">
        <f>2.4*1.5</f>
        <v>3.5999999999999996</v>
      </c>
      <c r="K15" s="12">
        <v>100</v>
      </c>
      <c r="L15" s="13">
        <f>+Tabla13[[#This Row],[Medición]]*Tabla13[[#This Row],[Unitario]]</f>
        <v>359.99999999999994</v>
      </c>
    </row>
    <row r="16" spans="4:12" ht="72" customHeight="1" x14ac:dyDescent="0.25">
      <c r="D16" s="8" t="s">
        <v>55</v>
      </c>
      <c r="E16" s="14" t="s">
        <v>56</v>
      </c>
      <c r="F16" s="4" t="s">
        <v>12</v>
      </c>
      <c r="G16" s="9" t="s">
        <v>40</v>
      </c>
      <c r="H16" s="9" t="s">
        <v>13</v>
      </c>
      <c r="I16" s="1" t="s">
        <v>13</v>
      </c>
      <c r="J16" s="12">
        <v>0</v>
      </c>
      <c r="K16" s="12">
        <v>0</v>
      </c>
      <c r="L16" s="13">
        <f>+Tabla13[[#This Row],[Medición]]*Tabla13[[#This Row],[Unitario]]</f>
        <v>0</v>
      </c>
    </row>
    <row r="17" spans="4:12" ht="72" hidden="1" customHeight="1" x14ac:dyDescent="0.25">
      <c r="D17" s="8"/>
      <c r="E17" s="9"/>
      <c r="F17" s="4"/>
      <c r="G17" s="9"/>
      <c r="H17" s="9"/>
      <c r="I17" s="1"/>
      <c r="J17" s="12"/>
      <c r="K17" s="12"/>
      <c r="L17" s="13">
        <f>+Tabla13[[#This Row],[Medición]]*Tabla13[[#This Row],[Unitario]]</f>
        <v>0</v>
      </c>
    </row>
    <row r="18" spans="4:12" ht="72" hidden="1" customHeight="1" x14ac:dyDescent="0.25">
      <c r="D18" s="10"/>
      <c r="E18" s="9"/>
      <c r="F18" s="4"/>
      <c r="G18" s="9"/>
      <c r="H18" s="9"/>
      <c r="I18" s="1"/>
      <c r="J18" s="12"/>
      <c r="K18" s="12"/>
      <c r="L18" s="13">
        <f>+Tabla13[[#This Row],[Medición]]*Tabla13[[#This Row],[Unitario]]</f>
        <v>0</v>
      </c>
    </row>
    <row r="19" spans="4:12" ht="72" hidden="1" customHeight="1" x14ac:dyDescent="0.25">
      <c r="D19" s="8"/>
      <c r="E19" s="14"/>
      <c r="F19" s="1"/>
      <c r="G19" s="9"/>
      <c r="H19" s="9"/>
      <c r="I19" s="1"/>
      <c r="J19" s="12"/>
      <c r="K19" s="12"/>
      <c r="L19" s="13">
        <f>+Tabla13[[#This Row],[Medición]]*Tabla13[[#This Row],[Unitario]]</f>
        <v>0</v>
      </c>
    </row>
    <row r="20" spans="4:12" ht="72" hidden="1" customHeight="1" x14ac:dyDescent="0.25">
      <c r="D20" s="10"/>
      <c r="E20" s="9"/>
      <c r="F20" s="4"/>
      <c r="G20" s="9"/>
      <c r="H20" s="9"/>
      <c r="I20" s="1"/>
      <c r="J20" s="12"/>
      <c r="K20" s="12"/>
      <c r="L20" s="13">
        <f>+Tabla13[[#This Row],[Medición]]*Tabla13[[#This Row],[Unitario]]</f>
        <v>0</v>
      </c>
    </row>
    <row r="21" spans="4:12" ht="72" hidden="1" customHeight="1" x14ac:dyDescent="0.25">
      <c r="D21" s="10"/>
      <c r="E21" s="9"/>
      <c r="F21" s="4"/>
      <c r="G21" s="9"/>
      <c r="H21" s="9"/>
      <c r="I21" s="1"/>
      <c r="J21" s="12"/>
      <c r="K21" s="12"/>
      <c r="L21" s="13">
        <f>+Tabla13[[#This Row],[Medición]]*Tabla13[[#This Row],[Unitario]]</f>
        <v>0</v>
      </c>
    </row>
    <row r="22" spans="4:12" ht="72" hidden="1" customHeight="1" x14ac:dyDescent="0.25">
      <c r="D22" s="8"/>
      <c r="E22" s="14"/>
      <c r="F22" s="4"/>
      <c r="G22" s="9"/>
      <c r="H22" s="9"/>
      <c r="I22" s="4"/>
      <c r="J22" s="12"/>
      <c r="K22" s="12"/>
      <c r="L22" s="13">
        <f>+Tabla13[[#This Row],[Medición]]*Tabla13[[#This Row],[Unitario]]</f>
        <v>0</v>
      </c>
    </row>
    <row r="23" spans="4:12" ht="72" hidden="1" customHeight="1" x14ac:dyDescent="0.25">
      <c r="D23" s="10"/>
      <c r="E23" s="9"/>
      <c r="F23" s="4"/>
      <c r="G23" s="9"/>
      <c r="H23" s="9"/>
      <c r="I23" s="4"/>
      <c r="J23" s="12"/>
      <c r="K23" s="12"/>
      <c r="L23" s="13">
        <f>+Tabla13[[#This Row],[Medición]]*Tabla13[[#This Row],[Unitario]]</f>
        <v>0</v>
      </c>
    </row>
    <row r="24" spans="4:12" ht="72" customHeight="1" x14ac:dyDescent="0.25">
      <c r="D24" s="8"/>
      <c r="E24" s="14"/>
      <c r="F24" s="1"/>
      <c r="G24" s="9"/>
      <c r="H24" s="9"/>
      <c r="I24" s="1"/>
      <c r="J24" s="12"/>
      <c r="K24" s="12"/>
      <c r="L24" s="13"/>
    </row>
    <row r="25" spans="4:12" ht="12.6" thickBot="1" x14ac:dyDescent="0.3"/>
    <row r="26" spans="4:12" x14ac:dyDescent="0.25">
      <c r="J26" s="84" t="s">
        <v>41</v>
      </c>
      <c r="K26" s="85"/>
      <c r="L26" s="86">
        <f>SUM(Tabla13[Estimación Prespuestaria])</f>
        <v>359.99999999999994</v>
      </c>
    </row>
    <row r="27" spans="4:12" x14ac:dyDescent="0.25">
      <c r="J27" s="87"/>
      <c r="K27" s="88" t="s">
        <v>14</v>
      </c>
      <c r="L27" s="89">
        <f ca="1">+SUMIF(Tabla13[[#All],[Prioridad]:[Estimación Prespuestaria]],K27,Tabla13[[#All],[Estimación Prespuestaria]])</f>
        <v>359.99999999999994</v>
      </c>
    </row>
    <row r="28" spans="4:12" x14ac:dyDescent="0.25">
      <c r="J28" s="90"/>
      <c r="K28" s="88" t="s">
        <v>16</v>
      </c>
      <c r="L28" s="91">
        <f ca="1">+SUMIF(Tabla13[[#All],[Prioridad]:[Estimación Prespuestaria]],K28,Tabla13[[#All],[Estimación Prespuestaria]])</f>
        <v>0</v>
      </c>
    </row>
    <row r="29" spans="4:12" x14ac:dyDescent="0.25">
      <c r="J29" s="90"/>
      <c r="K29" s="88" t="s">
        <v>17</v>
      </c>
      <c r="L29" s="91">
        <f ca="1">+SUMIF(Tabla13[[#All],[Prioridad]:[Estimación Prespuestaria]],K29,Tabla13[[#All],[Estimación Prespuestaria]])</f>
        <v>0</v>
      </c>
    </row>
    <row r="30" spans="4:12" x14ac:dyDescent="0.25">
      <c r="J30" s="90"/>
      <c r="K30" s="88" t="s">
        <v>13</v>
      </c>
      <c r="L30" s="91">
        <f ca="1">+SUMIF(Tabla13[[#All],[Prioridad]:[Estimación Prespuestaria]],K30,Tabla13[[#All],[Estimación Prespuestaria]])</f>
        <v>0</v>
      </c>
    </row>
    <row r="31" spans="4:12" ht="12.6" thickBot="1" x14ac:dyDescent="0.3">
      <c r="J31" s="92"/>
      <c r="K31" s="93"/>
      <c r="L31" s="94"/>
    </row>
  </sheetData>
  <conditionalFormatting sqref="F10 F12 F20:F24 F17:F18">
    <cfRule type="containsText" dxfId="521" priority="63" operator="containsText" text="SÍ">
      <formula>NOT(ISERROR(SEARCH("SÍ",F10)))</formula>
    </cfRule>
    <cfRule type="containsText" dxfId="520" priority="64" operator="containsText" text="NO">
      <formula>NOT(ISERROR(SEARCH("NO",F10)))</formula>
    </cfRule>
  </conditionalFormatting>
  <conditionalFormatting sqref="F11">
    <cfRule type="containsText" dxfId="519" priority="61" operator="containsText" text="SÍ">
      <formula>NOT(ISERROR(SEARCH("SÍ",F11)))</formula>
    </cfRule>
    <cfRule type="containsText" dxfId="518" priority="62" operator="containsText" text="NO">
      <formula>NOT(ISERROR(SEARCH("NO",F11)))</formula>
    </cfRule>
  </conditionalFormatting>
  <conditionalFormatting sqref="F19">
    <cfRule type="containsText" dxfId="517" priority="59" operator="containsText" text="SÍ">
      <formula>NOT(ISERROR(SEARCH("SÍ",F19)))</formula>
    </cfRule>
    <cfRule type="containsText" dxfId="516" priority="60" operator="containsText" text="NO">
      <formula>NOT(ISERROR(SEARCH("NO",F19)))</formula>
    </cfRule>
  </conditionalFormatting>
  <conditionalFormatting sqref="I10:I11 I17:I24">
    <cfRule type="containsText" dxfId="515" priority="55" operator="containsText" text="Baja">
      <formula>NOT(ISERROR(SEARCH("Baja",I10)))</formula>
    </cfRule>
    <cfRule type="containsText" dxfId="514" priority="56" operator="containsText" text="Media">
      <formula>NOT(ISERROR(SEARCH("Media",I10)))</formula>
    </cfRule>
    <cfRule type="containsText" dxfId="513" priority="57" operator="containsText" text="Alta">
      <formula>NOT(ISERROR(SEARCH("Alta",I10)))</formula>
    </cfRule>
    <cfRule type="containsText" dxfId="512" priority="58" operator="containsText" text="No procede">
      <formula>NOT(ISERROR(SEARCH("No procede",I10)))</formula>
    </cfRule>
  </conditionalFormatting>
  <conditionalFormatting sqref="I12">
    <cfRule type="containsText" dxfId="511" priority="43" operator="containsText" text="Baja">
      <formula>NOT(ISERROR(SEARCH("Baja",I12)))</formula>
    </cfRule>
    <cfRule type="containsText" dxfId="510" priority="44" operator="containsText" text="Media">
      <formula>NOT(ISERROR(SEARCH("Media",I12)))</formula>
    </cfRule>
    <cfRule type="containsText" dxfId="509" priority="45" operator="containsText" text="Alta">
      <formula>NOT(ISERROR(SEARCH("Alta",I12)))</formula>
    </cfRule>
    <cfRule type="containsText" dxfId="508" priority="46" operator="containsText" text="No procede">
      <formula>NOT(ISERROR(SEARCH("No procede",I12)))</formula>
    </cfRule>
  </conditionalFormatting>
  <conditionalFormatting sqref="F13">
    <cfRule type="containsText" dxfId="507" priority="41" operator="containsText" text="SÍ">
      <formula>NOT(ISERROR(SEARCH("SÍ",F13)))</formula>
    </cfRule>
    <cfRule type="containsText" dxfId="506" priority="42" operator="containsText" text="NO">
      <formula>NOT(ISERROR(SEARCH("NO",F13)))</formula>
    </cfRule>
  </conditionalFormatting>
  <conditionalFormatting sqref="F14">
    <cfRule type="containsText" dxfId="505" priority="35" operator="containsText" text="SÍ">
      <formula>NOT(ISERROR(SEARCH("SÍ",F14)))</formula>
    </cfRule>
    <cfRule type="containsText" dxfId="504" priority="36" operator="containsText" text="NO">
      <formula>NOT(ISERROR(SEARCH("NO",F14)))</formula>
    </cfRule>
  </conditionalFormatting>
  <conditionalFormatting sqref="F15">
    <cfRule type="containsText" dxfId="503" priority="29" operator="containsText" text="SÍ">
      <formula>NOT(ISERROR(SEARCH("SÍ",F15)))</formula>
    </cfRule>
    <cfRule type="containsText" dxfId="502" priority="30" operator="containsText" text="NO">
      <formula>NOT(ISERROR(SEARCH("NO",F15)))</formula>
    </cfRule>
  </conditionalFormatting>
  <conditionalFormatting sqref="I13:I15 I17:I21">
    <cfRule type="containsText" dxfId="501" priority="21" operator="containsText" text="Baja">
      <formula>NOT(ISERROR(SEARCH("Baja",I13)))</formula>
    </cfRule>
    <cfRule type="containsText" dxfId="500" priority="22" operator="containsText" text="Media">
      <formula>NOT(ISERROR(SEARCH("Media",I13)))</formula>
    </cfRule>
    <cfRule type="containsText" dxfId="499" priority="23" operator="containsText" text="Alta">
      <formula>NOT(ISERROR(SEARCH("Alta",I13)))</formula>
    </cfRule>
    <cfRule type="containsText" dxfId="498" priority="24" operator="containsText" text="No procede">
      <formula>NOT(ISERROR(SEARCH("No procede",I13)))</formula>
    </cfRule>
  </conditionalFormatting>
  <conditionalFormatting sqref="F16">
    <cfRule type="containsText" dxfId="497" priority="13" operator="containsText" text="SÍ">
      <formula>NOT(ISERROR(SEARCH("SÍ",F16)))</formula>
    </cfRule>
    <cfRule type="containsText" dxfId="496" priority="14" operator="containsText" text="NO">
      <formula>NOT(ISERROR(SEARCH("NO",F16)))</formula>
    </cfRule>
  </conditionalFormatting>
  <conditionalFormatting sqref="I16">
    <cfRule type="containsText" dxfId="495" priority="9" operator="containsText" text="Baja">
      <formula>NOT(ISERROR(SEARCH("Baja",I16)))</formula>
    </cfRule>
    <cfRule type="containsText" dxfId="494" priority="10" operator="containsText" text="Media">
      <formula>NOT(ISERROR(SEARCH("Media",I16)))</formula>
    </cfRule>
    <cfRule type="containsText" dxfId="493" priority="11" operator="containsText" text="Alta">
      <formula>NOT(ISERROR(SEARCH("Alta",I16)))</formula>
    </cfRule>
    <cfRule type="containsText" dxfId="492" priority="12" operator="containsText" text="No procede">
      <formula>NOT(ISERROR(SEARCH("No procede",I16)))</formula>
    </cfRule>
  </conditionalFormatting>
  <conditionalFormatting sqref="K27:K29">
    <cfRule type="containsText" dxfId="491" priority="5" operator="containsText" text="Baja">
      <formula>NOT(ISERROR(SEARCH("Baja",K27)))</formula>
    </cfRule>
    <cfRule type="containsText" dxfId="490" priority="6" operator="containsText" text="Media">
      <formula>NOT(ISERROR(SEARCH("Media",K27)))</formula>
    </cfRule>
    <cfRule type="containsText" dxfId="489" priority="7" operator="containsText" text="Alta">
      <formula>NOT(ISERROR(SEARCH("Alta",K27)))</formula>
    </cfRule>
    <cfRule type="containsText" dxfId="488" priority="8" operator="containsText" text="No procede">
      <formula>NOT(ISERROR(SEARCH("No procede",K27)))</formula>
    </cfRule>
  </conditionalFormatting>
  <conditionalFormatting sqref="K30">
    <cfRule type="containsText" dxfId="487" priority="1" operator="containsText" text="Baja">
      <formula>NOT(ISERROR(SEARCH("Baja",K30)))</formula>
    </cfRule>
    <cfRule type="containsText" dxfId="486" priority="2" operator="containsText" text="Media">
      <formula>NOT(ISERROR(SEARCH("Media",K30)))</formula>
    </cfRule>
    <cfRule type="containsText" dxfId="485" priority="3" operator="containsText" text="Alta">
      <formula>NOT(ISERROR(SEARCH("Alta",K30)))</formula>
    </cfRule>
    <cfRule type="containsText" dxfId="484" priority="4" operator="containsText" text="No procede">
      <formula>NOT(ISERROR(SEARCH("No procede",K30)))</formula>
    </cfRule>
  </conditionalFormatting>
  <pageMargins left="0.7" right="0.7" top="0.75" bottom="0.75" header="0.3" footer="0.3"/>
  <pageSetup paperSize="9" scale="53" fitToHeight="0" orientation="portrait" r:id="rId1"/>
  <headerFooter>
    <oddHeader>&amp;L&amp;F&amp;R&amp;A</oddHeader>
    <oddFooter>&amp;L&amp;P - &amp;N&amp;R&amp;D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2:L30"/>
  <sheetViews>
    <sheetView topLeftCell="A3" zoomScale="120" zoomScaleNormal="120" workbookViewId="0">
      <selection activeCell="E9" sqref="E9:L30"/>
    </sheetView>
  </sheetViews>
  <sheetFormatPr baseColWidth="10" defaultColWidth="11.44140625" defaultRowHeight="12" x14ac:dyDescent="0.25"/>
  <cols>
    <col min="1" max="3" width="11.44140625" style="2"/>
    <col min="4" max="4" width="13.44140625" style="2" hidden="1" customWidth="1"/>
    <col min="5" max="5" width="24" style="15" customWidth="1"/>
    <col min="6" max="6" width="14.109375" style="6" customWidth="1"/>
    <col min="7" max="8" width="29.5546875" style="16" customWidth="1"/>
    <col min="9" max="9" width="13" style="2" customWidth="1"/>
    <col min="10" max="10" width="11.44140625" style="11" bestFit="1" customWidth="1"/>
    <col min="11" max="11" width="12.5546875" style="11" bestFit="1" customWidth="1"/>
    <col min="12" max="12" width="14.6640625" style="7" bestFit="1" customWidth="1"/>
    <col min="13" max="16384" width="11.44140625" style="2"/>
  </cols>
  <sheetData>
    <row r="2" spans="4:12" x14ac:dyDescent="0.25">
      <c r="H2" s="16" t="s">
        <v>15</v>
      </c>
      <c r="I2" s="2" t="s">
        <v>14</v>
      </c>
    </row>
    <row r="3" spans="4:12" x14ac:dyDescent="0.25">
      <c r="I3" s="2" t="s">
        <v>16</v>
      </c>
    </row>
    <row r="4" spans="4:12" x14ac:dyDescent="0.25">
      <c r="I4" s="2" t="s">
        <v>17</v>
      </c>
    </row>
    <row r="5" spans="4:12" x14ac:dyDescent="0.25">
      <c r="I5" s="2" t="s">
        <v>13</v>
      </c>
    </row>
    <row r="9" spans="4:12" ht="72" customHeight="1" x14ac:dyDescent="0.25">
      <c r="D9" s="101" t="s">
        <v>57</v>
      </c>
      <c r="E9" s="102" t="s">
        <v>58</v>
      </c>
      <c r="F9" s="103" t="s">
        <v>5</v>
      </c>
      <c r="G9" s="104" t="s">
        <v>6</v>
      </c>
      <c r="H9" s="104" t="s">
        <v>7</v>
      </c>
      <c r="I9" s="104" t="s">
        <v>8</v>
      </c>
      <c r="J9" s="105" t="s">
        <v>18</v>
      </c>
      <c r="K9" s="82" t="s">
        <v>174</v>
      </c>
      <c r="L9" s="106" t="s">
        <v>9</v>
      </c>
    </row>
    <row r="10" spans="4:12" ht="72" customHeight="1" x14ac:dyDescent="0.25">
      <c r="D10" s="107" t="s">
        <v>59</v>
      </c>
      <c r="E10" s="108" t="s">
        <v>60</v>
      </c>
      <c r="F10" s="109" t="s">
        <v>12</v>
      </c>
      <c r="G10" s="110" t="s">
        <v>40</v>
      </c>
      <c r="H10" s="110" t="s">
        <v>13</v>
      </c>
      <c r="I10" s="111" t="s">
        <v>13</v>
      </c>
      <c r="J10" s="112">
        <v>0</v>
      </c>
      <c r="K10" s="112">
        <v>0</v>
      </c>
      <c r="L10" s="113">
        <f>+Tabla134[[#This Row],[Medición]]*Tabla134[[#This Row],[Unitario]]</f>
        <v>0</v>
      </c>
    </row>
    <row r="11" spans="4:12" ht="72" hidden="1" customHeight="1" x14ac:dyDescent="0.25">
      <c r="D11" s="107"/>
      <c r="E11" s="114"/>
      <c r="F11" s="109"/>
      <c r="G11" s="110"/>
      <c r="H11" s="110"/>
      <c r="I11" s="111"/>
      <c r="J11" s="112"/>
      <c r="K11" s="112"/>
      <c r="L11" s="113">
        <f>+Tabla134[[#This Row],[Medición]]*Tabla134[[#This Row],[Unitario]]</f>
        <v>0</v>
      </c>
    </row>
    <row r="12" spans="4:12" ht="72" hidden="1" customHeight="1" x14ac:dyDescent="0.25">
      <c r="D12" s="107"/>
      <c r="E12" s="114"/>
      <c r="F12" s="109"/>
      <c r="G12" s="110"/>
      <c r="H12" s="110"/>
      <c r="I12" s="111"/>
      <c r="J12" s="112"/>
      <c r="K12" s="112"/>
      <c r="L12" s="113">
        <f>+Tabla134[[#This Row],[Medición]]*Tabla134[[#This Row],[Unitario]]</f>
        <v>0</v>
      </c>
    </row>
    <row r="13" spans="4:12" ht="72" hidden="1" customHeight="1" x14ac:dyDescent="0.25">
      <c r="D13" s="107"/>
      <c r="E13" s="114"/>
      <c r="F13" s="109"/>
      <c r="G13" s="110"/>
      <c r="H13" s="110"/>
      <c r="I13" s="111"/>
      <c r="J13" s="112"/>
      <c r="K13" s="112"/>
      <c r="L13" s="113">
        <f>+Tabla134[[#This Row],[Medición]]*Tabla134[[#This Row],[Unitario]]</f>
        <v>0</v>
      </c>
    </row>
    <row r="14" spans="4:12" ht="72" hidden="1" customHeight="1" x14ac:dyDescent="0.25">
      <c r="D14" s="107"/>
      <c r="E14" s="114"/>
      <c r="F14" s="109"/>
      <c r="G14" s="110"/>
      <c r="H14" s="110"/>
      <c r="I14" s="111"/>
      <c r="J14" s="112"/>
      <c r="K14" s="112"/>
      <c r="L14" s="113">
        <f>+Tabla134[[#This Row],[Medición]]*Tabla134[[#This Row],[Unitario]]</f>
        <v>0</v>
      </c>
    </row>
    <row r="15" spans="4:12" ht="72" hidden="1" customHeight="1" x14ac:dyDescent="0.25">
      <c r="D15" s="107"/>
      <c r="E15" s="108"/>
      <c r="F15" s="109"/>
      <c r="G15" s="110"/>
      <c r="H15" s="110"/>
      <c r="I15" s="111"/>
      <c r="J15" s="112"/>
      <c r="K15" s="112"/>
      <c r="L15" s="113">
        <f>+Tabla134[[#This Row],[Medición]]*Tabla134[[#This Row],[Unitario]]</f>
        <v>0</v>
      </c>
    </row>
    <row r="16" spans="4:12" ht="72" hidden="1" customHeight="1" x14ac:dyDescent="0.25">
      <c r="D16" s="107"/>
      <c r="E16" s="110"/>
      <c r="F16" s="109"/>
      <c r="G16" s="110"/>
      <c r="H16" s="110"/>
      <c r="I16" s="111"/>
      <c r="J16" s="112"/>
      <c r="K16" s="112"/>
      <c r="L16" s="113">
        <f>+Tabla134[[#This Row],[Medición]]*Tabla134[[#This Row],[Unitario]]</f>
        <v>0</v>
      </c>
    </row>
    <row r="17" spans="4:12" ht="72" hidden="1" customHeight="1" x14ac:dyDescent="0.25">
      <c r="D17" s="107"/>
      <c r="E17" s="110"/>
      <c r="F17" s="109"/>
      <c r="G17" s="110"/>
      <c r="H17" s="110"/>
      <c r="I17" s="111"/>
      <c r="J17" s="112"/>
      <c r="K17" s="112"/>
      <c r="L17" s="113">
        <f>+Tabla134[[#This Row],[Medición]]*Tabla134[[#This Row],[Unitario]]</f>
        <v>0</v>
      </c>
    </row>
    <row r="18" spans="4:12" ht="72" hidden="1" customHeight="1" x14ac:dyDescent="0.25">
      <c r="D18" s="107"/>
      <c r="E18" s="108"/>
      <c r="F18" s="111"/>
      <c r="G18" s="110"/>
      <c r="H18" s="110"/>
      <c r="I18" s="111"/>
      <c r="J18" s="112"/>
      <c r="K18" s="112"/>
      <c r="L18" s="113">
        <f>+Tabla134[[#This Row],[Medición]]*Tabla134[[#This Row],[Unitario]]</f>
        <v>0</v>
      </c>
    </row>
    <row r="19" spans="4:12" ht="72" hidden="1" customHeight="1" x14ac:dyDescent="0.25">
      <c r="D19" s="107"/>
      <c r="E19" s="110"/>
      <c r="F19" s="109"/>
      <c r="G19" s="110"/>
      <c r="H19" s="110"/>
      <c r="I19" s="111"/>
      <c r="J19" s="112"/>
      <c r="K19" s="112"/>
      <c r="L19" s="113">
        <f>+Tabla134[[#This Row],[Medición]]*Tabla134[[#This Row],[Unitario]]</f>
        <v>0</v>
      </c>
    </row>
    <row r="20" spans="4:12" ht="72" hidden="1" customHeight="1" x14ac:dyDescent="0.25">
      <c r="D20" s="107"/>
      <c r="E20" s="110"/>
      <c r="F20" s="109"/>
      <c r="G20" s="110"/>
      <c r="H20" s="110"/>
      <c r="I20" s="111"/>
      <c r="J20" s="112"/>
      <c r="K20" s="112"/>
      <c r="L20" s="113">
        <f>+Tabla134[[#This Row],[Medición]]*Tabla134[[#This Row],[Unitario]]</f>
        <v>0</v>
      </c>
    </row>
    <row r="21" spans="4:12" ht="72" hidden="1" customHeight="1" x14ac:dyDescent="0.25">
      <c r="D21" s="107"/>
      <c r="E21" s="108"/>
      <c r="F21" s="109"/>
      <c r="G21" s="110"/>
      <c r="H21" s="110"/>
      <c r="I21" s="109"/>
      <c r="J21" s="112"/>
      <c r="K21" s="112"/>
      <c r="L21" s="113">
        <f>+Tabla134[[#This Row],[Medición]]*Tabla134[[#This Row],[Unitario]]</f>
        <v>0</v>
      </c>
    </row>
    <row r="22" spans="4:12" ht="72" hidden="1" customHeight="1" x14ac:dyDescent="0.25">
      <c r="D22" s="107"/>
      <c r="E22" s="110"/>
      <c r="F22" s="109"/>
      <c r="G22" s="110"/>
      <c r="H22" s="110"/>
      <c r="I22" s="109"/>
      <c r="J22" s="112"/>
      <c r="K22" s="112"/>
      <c r="L22" s="113">
        <f>+Tabla134[[#This Row],[Medición]]*Tabla134[[#This Row],[Unitario]]</f>
        <v>0</v>
      </c>
    </row>
    <row r="23" spans="4:12" ht="72" customHeight="1" x14ac:dyDescent="0.25">
      <c r="D23" s="115"/>
      <c r="E23" s="116"/>
      <c r="F23" s="117"/>
      <c r="G23" s="118"/>
      <c r="H23" s="118"/>
      <c r="I23" s="117"/>
      <c r="J23" s="119"/>
      <c r="K23" s="119"/>
      <c r="L23" s="120"/>
    </row>
    <row r="24" spans="4:12" ht="12.6" thickBot="1" x14ac:dyDescent="0.3"/>
    <row r="25" spans="4:12" x14ac:dyDescent="0.25">
      <c r="J25" s="84" t="s">
        <v>41</v>
      </c>
      <c r="K25" s="85"/>
      <c r="L25" s="86">
        <f>SUM(Tabla134[Estimación Prespuestaria])</f>
        <v>0</v>
      </c>
    </row>
    <row r="26" spans="4:12" x14ac:dyDescent="0.25">
      <c r="J26" s="87"/>
      <c r="K26" s="88" t="s">
        <v>14</v>
      </c>
      <c r="L26" s="89">
        <f ca="1">+SUMIF(Tabla134[[#All],[Prioridad]:[Estimación Prespuestaria]],K26,Tabla134[[#All],[Estimación Prespuestaria]])</f>
        <v>0</v>
      </c>
    </row>
    <row r="27" spans="4:12" x14ac:dyDescent="0.25">
      <c r="J27" s="90"/>
      <c r="K27" s="88" t="s">
        <v>16</v>
      </c>
      <c r="L27" s="91">
        <f ca="1">+SUMIF(Tabla134[[#All],[Prioridad]:[Estimación Prespuestaria]],K27,Tabla134[[#All],[Estimación Prespuestaria]])</f>
        <v>0</v>
      </c>
    </row>
    <row r="28" spans="4:12" x14ac:dyDescent="0.25">
      <c r="J28" s="90"/>
      <c r="K28" s="88" t="s">
        <v>17</v>
      </c>
      <c r="L28" s="91">
        <f ca="1">+SUMIF(Tabla134[[#All],[Prioridad]:[Estimación Prespuestaria]],K28,Tabla134[[#All],[Estimación Prespuestaria]])</f>
        <v>0</v>
      </c>
    </row>
    <row r="29" spans="4:12" x14ac:dyDescent="0.25">
      <c r="J29" s="90"/>
      <c r="K29" s="88" t="s">
        <v>13</v>
      </c>
      <c r="L29" s="91">
        <f ca="1">+SUMIF(Tabla134[[#All],[Prioridad]:[Estimación Prespuestaria]],K29,Tabla134[[#All],[Estimación Prespuestaria]])</f>
        <v>0</v>
      </c>
    </row>
    <row r="30" spans="4:12" ht="12.6" thickBot="1" x14ac:dyDescent="0.3">
      <c r="J30" s="92"/>
      <c r="K30" s="93"/>
      <c r="L30" s="94"/>
    </row>
  </sheetData>
  <conditionalFormatting sqref="F11 F19:F23 F16:F17">
    <cfRule type="containsText" dxfId="470" priority="51" operator="containsText" text="SÍ">
      <formula>NOT(ISERROR(SEARCH("SÍ",F11)))</formula>
    </cfRule>
    <cfRule type="containsText" dxfId="469" priority="52" operator="containsText" text="NO">
      <formula>NOT(ISERROR(SEARCH("NO",F11)))</formula>
    </cfRule>
  </conditionalFormatting>
  <conditionalFormatting sqref="F18">
    <cfRule type="containsText" dxfId="468" priority="47" operator="containsText" text="SÍ">
      <formula>NOT(ISERROR(SEARCH("SÍ",F18)))</formula>
    </cfRule>
    <cfRule type="containsText" dxfId="467" priority="48" operator="containsText" text="NO">
      <formula>NOT(ISERROR(SEARCH("NO",F18)))</formula>
    </cfRule>
  </conditionalFormatting>
  <conditionalFormatting sqref="I16:I23">
    <cfRule type="containsText" dxfId="466" priority="43" operator="containsText" text="Baja">
      <formula>NOT(ISERROR(SEARCH("Baja",I16)))</formula>
    </cfRule>
    <cfRule type="containsText" dxfId="465" priority="44" operator="containsText" text="Media">
      <formula>NOT(ISERROR(SEARCH("Media",I16)))</formula>
    </cfRule>
    <cfRule type="containsText" dxfId="464" priority="45" operator="containsText" text="Alta">
      <formula>NOT(ISERROR(SEARCH("Alta",I16)))</formula>
    </cfRule>
    <cfRule type="containsText" dxfId="463" priority="46" operator="containsText" text="No procede">
      <formula>NOT(ISERROR(SEARCH("No procede",I16)))</formula>
    </cfRule>
  </conditionalFormatting>
  <conditionalFormatting sqref="I11">
    <cfRule type="containsText" dxfId="462" priority="31" operator="containsText" text="Baja">
      <formula>NOT(ISERROR(SEARCH("Baja",I11)))</formula>
    </cfRule>
    <cfRule type="containsText" dxfId="461" priority="32" operator="containsText" text="Media">
      <formula>NOT(ISERROR(SEARCH("Media",I11)))</formula>
    </cfRule>
    <cfRule type="containsText" dxfId="460" priority="33" operator="containsText" text="Alta">
      <formula>NOT(ISERROR(SEARCH("Alta",I11)))</formula>
    </cfRule>
    <cfRule type="containsText" dxfId="459" priority="34" operator="containsText" text="No procede">
      <formula>NOT(ISERROR(SEARCH("No procede",I11)))</formula>
    </cfRule>
  </conditionalFormatting>
  <conditionalFormatting sqref="F12">
    <cfRule type="containsText" dxfId="458" priority="29" operator="containsText" text="SÍ">
      <formula>NOT(ISERROR(SEARCH("SÍ",F12)))</formula>
    </cfRule>
    <cfRule type="containsText" dxfId="457" priority="30" operator="containsText" text="NO">
      <formula>NOT(ISERROR(SEARCH("NO",F12)))</formula>
    </cfRule>
  </conditionalFormatting>
  <conditionalFormatting sqref="F13">
    <cfRule type="containsText" dxfId="456" priority="27" operator="containsText" text="SÍ">
      <formula>NOT(ISERROR(SEARCH("SÍ",F13)))</formula>
    </cfRule>
    <cfRule type="containsText" dxfId="455" priority="28" operator="containsText" text="NO">
      <formula>NOT(ISERROR(SEARCH("NO",F13)))</formula>
    </cfRule>
  </conditionalFormatting>
  <conditionalFormatting sqref="F14">
    <cfRule type="containsText" dxfId="454" priority="25" operator="containsText" text="SÍ">
      <formula>NOT(ISERROR(SEARCH("SÍ",F14)))</formula>
    </cfRule>
    <cfRule type="containsText" dxfId="453" priority="26" operator="containsText" text="NO">
      <formula>NOT(ISERROR(SEARCH("NO",F14)))</formula>
    </cfRule>
  </conditionalFormatting>
  <conditionalFormatting sqref="I12:I14 I16:I20">
    <cfRule type="containsText" dxfId="452" priority="21" operator="containsText" text="Baja">
      <formula>NOT(ISERROR(SEARCH("Baja",I12)))</formula>
    </cfRule>
    <cfRule type="containsText" dxfId="451" priority="22" operator="containsText" text="Media">
      <formula>NOT(ISERROR(SEARCH("Media",I12)))</formula>
    </cfRule>
    <cfRule type="containsText" dxfId="450" priority="23" operator="containsText" text="Alta">
      <formula>NOT(ISERROR(SEARCH("Alta",I12)))</formula>
    </cfRule>
    <cfRule type="containsText" dxfId="449" priority="24" operator="containsText" text="No procede">
      <formula>NOT(ISERROR(SEARCH("No procede",I12)))</formula>
    </cfRule>
  </conditionalFormatting>
  <conditionalFormatting sqref="F15">
    <cfRule type="containsText" dxfId="448" priority="19" operator="containsText" text="SÍ">
      <formula>NOT(ISERROR(SEARCH("SÍ",F15)))</formula>
    </cfRule>
    <cfRule type="containsText" dxfId="447" priority="20" operator="containsText" text="NO">
      <formula>NOT(ISERROR(SEARCH("NO",F15)))</formula>
    </cfRule>
  </conditionalFormatting>
  <conditionalFormatting sqref="I15">
    <cfRule type="containsText" dxfId="446" priority="15" operator="containsText" text="Baja">
      <formula>NOT(ISERROR(SEARCH("Baja",I15)))</formula>
    </cfRule>
    <cfRule type="containsText" dxfId="445" priority="16" operator="containsText" text="Media">
      <formula>NOT(ISERROR(SEARCH("Media",I15)))</formula>
    </cfRule>
    <cfRule type="containsText" dxfId="444" priority="17" operator="containsText" text="Alta">
      <formula>NOT(ISERROR(SEARCH("Alta",I15)))</formula>
    </cfRule>
    <cfRule type="containsText" dxfId="443" priority="18" operator="containsText" text="No procede">
      <formula>NOT(ISERROR(SEARCH("No procede",I15)))</formula>
    </cfRule>
  </conditionalFormatting>
  <conditionalFormatting sqref="F10">
    <cfRule type="containsText" dxfId="442" priority="13" operator="containsText" text="SÍ">
      <formula>NOT(ISERROR(SEARCH("SÍ",F10)))</formula>
    </cfRule>
    <cfRule type="containsText" dxfId="441" priority="14" operator="containsText" text="NO">
      <formula>NOT(ISERROR(SEARCH("NO",F10)))</formula>
    </cfRule>
  </conditionalFormatting>
  <conditionalFormatting sqref="I10">
    <cfRule type="containsText" dxfId="440" priority="9" operator="containsText" text="Baja">
      <formula>NOT(ISERROR(SEARCH("Baja",I10)))</formula>
    </cfRule>
    <cfRule type="containsText" dxfId="439" priority="10" operator="containsText" text="Media">
      <formula>NOT(ISERROR(SEARCH("Media",I10)))</formula>
    </cfRule>
    <cfRule type="containsText" dxfId="438" priority="11" operator="containsText" text="Alta">
      <formula>NOT(ISERROR(SEARCH("Alta",I10)))</formula>
    </cfRule>
    <cfRule type="containsText" dxfId="437" priority="12" operator="containsText" text="No procede">
      <formula>NOT(ISERROR(SEARCH("No procede",I10)))</formula>
    </cfRule>
  </conditionalFormatting>
  <conditionalFormatting sqref="K26:K28">
    <cfRule type="containsText" dxfId="436" priority="5" operator="containsText" text="Baja">
      <formula>NOT(ISERROR(SEARCH("Baja",K26)))</formula>
    </cfRule>
    <cfRule type="containsText" dxfId="435" priority="6" operator="containsText" text="Media">
      <formula>NOT(ISERROR(SEARCH("Media",K26)))</formula>
    </cfRule>
    <cfRule type="containsText" dxfId="434" priority="7" operator="containsText" text="Alta">
      <formula>NOT(ISERROR(SEARCH("Alta",K26)))</formula>
    </cfRule>
    <cfRule type="containsText" dxfId="433" priority="8" operator="containsText" text="No procede">
      <formula>NOT(ISERROR(SEARCH("No procede",K26)))</formula>
    </cfRule>
  </conditionalFormatting>
  <conditionalFormatting sqref="K29">
    <cfRule type="containsText" dxfId="432" priority="1" operator="containsText" text="Baja">
      <formula>NOT(ISERROR(SEARCH("Baja",K29)))</formula>
    </cfRule>
    <cfRule type="containsText" dxfId="431" priority="2" operator="containsText" text="Media">
      <formula>NOT(ISERROR(SEARCH("Media",K29)))</formula>
    </cfRule>
    <cfRule type="containsText" dxfId="430" priority="3" operator="containsText" text="Alta">
      <formula>NOT(ISERROR(SEARCH("Alta",K29)))</formula>
    </cfRule>
    <cfRule type="containsText" dxfId="429" priority="4" operator="containsText" text="No procede">
      <formula>NOT(ISERROR(SEARCH("No procede",K29)))</formula>
    </cfRule>
  </conditionalFormatting>
  <pageMargins left="0.7" right="0.7" top="0.75" bottom="0.75" header="0.3" footer="0.3"/>
  <pageSetup paperSize="9" scale="53" fitToHeight="0" orientation="portrait" r:id="rId1"/>
  <headerFooter>
    <oddHeader>&amp;L&amp;F&amp;R&amp;A</oddHeader>
    <oddFooter>&amp;L&amp;P - &amp;N&amp;R&amp;D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2:L31"/>
  <sheetViews>
    <sheetView topLeftCell="A6" zoomScale="120" zoomScaleNormal="120" workbookViewId="0">
      <selection activeCell="E13" sqref="E13"/>
    </sheetView>
  </sheetViews>
  <sheetFormatPr baseColWidth="10" defaultColWidth="11.44140625" defaultRowHeight="12" x14ac:dyDescent="0.25"/>
  <cols>
    <col min="1" max="3" width="11.44140625" style="2"/>
    <col min="4" max="4" width="13.44140625" style="2" hidden="1" customWidth="1"/>
    <col min="5" max="5" width="24" style="15" customWidth="1"/>
    <col min="6" max="6" width="14.109375" style="6" customWidth="1"/>
    <col min="7" max="8" width="29.5546875" style="16" customWidth="1"/>
    <col min="9" max="9" width="13" style="2" customWidth="1"/>
    <col min="10" max="10" width="11.44140625" style="11" bestFit="1" customWidth="1"/>
    <col min="11" max="11" width="12.5546875" style="11" bestFit="1" customWidth="1"/>
    <col min="12" max="12" width="14.6640625" style="7" bestFit="1" customWidth="1"/>
    <col min="13" max="16384" width="11.44140625" style="2"/>
  </cols>
  <sheetData>
    <row r="2" spans="4:12" x14ac:dyDescent="0.25">
      <c r="H2" s="16" t="s">
        <v>15</v>
      </c>
      <c r="I2" s="2" t="s">
        <v>14</v>
      </c>
    </row>
    <row r="3" spans="4:12" x14ac:dyDescent="0.25">
      <c r="I3" s="2" t="s">
        <v>16</v>
      </c>
    </row>
    <row r="4" spans="4:12" x14ac:dyDescent="0.25">
      <c r="I4" s="2" t="s">
        <v>17</v>
      </c>
    </row>
    <row r="5" spans="4:12" x14ac:dyDescent="0.25">
      <c r="I5" s="2" t="s">
        <v>13</v>
      </c>
    </row>
    <row r="8" spans="4:12" ht="12.6" thickBot="1" x14ac:dyDescent="0.3"/>
    <row r="9" spans="4:12" ht="72" customHeight="1" x14ac:dyDescent="0.25">
      <c r="D9" s="96" t="s">
        <v>61</v>
      </c>
      <c r="E9" s="97" t="s">
        <v>62</v>
      </c>
      <c r="F9" s="98" t="s">
        <v>5</v>
      </c>
      <c r="G9" s="99" t="s">
        <v>6</v>
      </c>
      <c r="H9" s="99" t="s">
        <v>7</v>
      </c>
      <c r="I9" s="99" t="s">
        <v>8</v>
      </c>
      <c r="J9" s="66" t="s">
        <v>18</v>
      </c>
      <c r="K9" s="82" t="s">
        <v>174</v>
      </c>
      <c r="L9" s="100" t="s">
        <v>9</v>
      </c>
    </row>
    <row r="10" spans="4:12" ht="72" customHeight="1" x14ac:dyDescent="0.25">
      <c r="D10" s="8" t="s">
        <v>2</v>
      </c>
      <c r="E10" s="14" t="s">
        <v>63</v>
      </c>
      <c r="F10" s="4" t="s">
        <v>12</v>
      </c>
      <c r="G10" s="9" t="s">
        <v>40</v>
      </c>
      <c r="H10" s="9" t="s">
        <v>64</v>
      </c>
      <c r="I10" s="1" t="s">
        <v>16</v>
      </c>
      <c r="J10" s="12">
        <v>5</v>
      </c>
      <c r="K10" s="12">
        <v>100</v>
      </c>
      <c r="L10" s="13">
        <f>+Tabla1345[[#This Row],[Medición]]*Tabla1345[[#This Row],[Unitario]]</f>
        <v>500</v>
      </c>
    </row>
    <row r="11" spans="4:12" ht="72" customHeight="1" x14ac:dyDescent="0.25">
      <c r="D11" s="8" t="s">
        <v>65</v>
      </c>
      <c r="E11" s="14" t="s">
        <v>66</v>
      </c>
      <c r="F11" s="4"/>
      <c r="G11" s="9"/>
      <c r="H11" s="9"/>
      <c r="I11" s="1"/>
      <c r="J11" s="12"/>
      <c r="K11" s="12"/>
      <c r="L11" s="13">
        <f>+Tabla1345[[#This Row],[Medición]]*Tabla1345[[#This Row],[Unitario]]</f>
        <v>0</v>
      </c>
    </row>
    <row r="12" spans="4:12" ht="72" customHeight="1" x14ac:dyDescent="0.25">
      <c r="D12" s="8"/>
      <c r="E12" s="3" t="s">
        <v>67</v>
      </c>
      <c r="F12" s="4" t="s">
        <v>10</v>
      </c>
      <c r="G12" s="9" t="s">
        <v>71</v>
      </c>
      <c r="H12" s="9" t="s">
        <v>72</v>
      </c>
      <c r="I12" s="1" t="s">
        <v>14</v>
      </c>
      <c r="J12" s="12">
        <v>10</v>
      </c>
      <c r="K12" s="12">
        <v>80</v>
      </c>
      <c r="L12" s="13">
        <f>+Tabla1345[[#This Row],[Medición]]*Tabla1345[[#This Row],[Unitario]]</f>
        <v>800</v>
      </c>
    </row>
    <row r="13" spans="4:12" ht="72" customHeight="1" x14ac:dyDescent="0.25">
      <c r="D13" s="8"/>
      <c r="E13" s="3" t="s">
        <v>68</v>
      </c>
      <c r="F13" s="4" t="s">
        <v>12</v>
      </c>
      <c r="G13" s="9" t="s">
        <v>40</v>
      </c>
      <c r="H13" s="9" t="s">
        <v>13</v>
      </c>
      <c r="I13" s="1" t="s">
        <v>13</v>
      </c>
      <c r="J13" s="12">
        <v>0</v>
      </c>
      <c r="K13" s="12">
        <v>0</v>
      </c>
      <c r="L13" s="13">
        <f>+Tabla1345[[#This Row],[Medición]]*Tabla1345[[#This Row],[Unitario]]</f>
        <v>0</v>
      </c>
    </row>
    <row r="14" spans="4:12" ht="72" customHeight="1" x14ac:dyDescent="0.25">
      <c r="D14" s="10"/>
      <c r="E14" s="3" t="s">
        <v>69</v>
      </c>
      <c r="F14" s="4" t="s">
        <v>12</v>
      </c>
      <c r="G14" s="9" t="s">
        <v>40</v>
      </c>
      <c r="H14" s="9" t="s">
        <v>13</v>
      </c>
      <c r="I14" s="1" t="s">
        <v>13</v>
      </c>
      <c r="J14" s="12">
        <v>0</v>
      </c>
      <c r="K14" s="12">
        <v>0</v>
      </c>
      <c r="L14" s="13">
        <f>+Tabla1345[[#This Row],[Medición]]*Tabla1345[[#This Row],[Unitario]]</f>
        <v>0</v>
      </c>
    </row>
    <row r="15" spans="4:12" ht="72" customHeight="1" x14ac:dyDescent="0.25">
      <c r="D15" s="10"/>
      <c r="E15" s="3" t="s">
        <v>70</v>
      </c>
      <c r="F15" s="4" t="s">
        <v>12</v>
      </c>
      <c r="G15" s="9" t="s">
        <v>40</v>
      </c>
      <c r="H15" s="9" t="s">
        <v>13</v>
      </c>
      <c r="I15" s="1" t="s">
        <v>13</v>
      </c>
      <c r="J15" s="12">
        <v>0</v>
      </c>
      <c r="K15" s="12">
        <v>0</v>
      </c>
      <c r="L15" s="13">
        <f>+Tabla1345[[#This Row],[Medición]]*Tabla1345[[#This Row],[Unitario]]</f>
        <v>0</v>
      </c>
    </row>
    <row r="16" spans="4:12" ht="72" hidden="1" customHeight="1" x14ac:dyDescent="0.25">
      <c r="D16" s="8"/>
      <c r="E16" s="14"/>
      <c r="F16" s="4"/>
      <c r="G16" s="9"/>
      <c r="H16" s="9"/>
      <c r="I16" s="1"/>
      <c r="J16" s="12"/>
      <c r="K16" s="12"/>
      <c r="L16" s="13">
        <f>+Tabla1345[[#This Row],[Medición]]*Tabla1345[[#This Row],[Unitario]]</f>
        <v>0</v>
      </c>
    </row>
    <row r="17" spans="4:12" ht="72" hidden="1" customHeight="1" x14ac:dyDescent="0.25">
      <c r="D17" s="8"/>
      <c r="E17" s="9"/>
      <c r="F17" s="4"/>
      <c r="G17" s="9"/>
      <c r="H17" s="9"/>
      <c r="I17" s="1"/>
      <c r="J17" s="12"/>
      <c r="K17" s="12"/>
      <c r="L17" s="13">
        <f>+Tabla1345[[#This Row],[Medición]]*Tabla1345[[#This Row],[Unitario]]</f>
        <v>0</v>
      </c>
    </row>
    <row r="18" spans="4:12" ht="72" hidden="1" customHeight="1" x14ac:dyDescent="0.25">
      <c r="D18" s="10"/>
      <c r="E18" s="9"/>
      <c r="F18" s="4"/>
      <c r="G18" s="9"/>
      <c r="H18" s="9"/>
      <c r="I18" s="1"/>
      <c r="J18" s="12"/>
      <c r="K18" s="12"/>
      <c r="L18" s="13">
        <f>+Tabla1345[[#This Row],[Medición]]*Tabla1345[[#This Row],[Unitario]]</f>
        <v>0</v>
      </c>
    </row>
    <row r="19" spans="4:12" ht="72" hidden="1" customHeight="1" x14ac:dyDescent="0.25">
      <c r="D19" s="8"/>
      <c r="E19" s="14"/>
      <c r="F19" s="1"/>
      <c r="G19" s="9"/>
      <c r="H19" s="9"/>
      <c r="I19" s="1"/>
      <c r="J19" s="12"/>
      <c r="K19" s="12"/>
      <c r="L19" s="13">
        <f>+Tabla1345[[#This Row],[Medición]]*Tabla1345[[#This Row],[Unitario]]</f>
        <v>0</v>
      </c>
    </row>
    <row r="20" spans="4:12" ht="72" hidden="1" customHeight="1" x14ac:dyDescent="0.25">
      <c r="D20" s="10"/>
      <c r="E20" s="9"/>
      <c r="F20" s="4"/>
      <c r="G20" s="9"/>
      <c r="H20" s="9"/>
      <c r="I20" s="1"/>
      <c r="J20" s="12"/>
      <c r="K20" s="12"/>
      <c r="L20" s="13">
        <f>+Tabla1345[[#This Row],[Medición]]*Tabla1345[[#This Row],[Unitario]]</f>
        <v>0</v>
      </c>
    </row>
    <row r="21" spans="4:12" ht="72" hidden="1" customHeight="1" x14ac:dyDescent="0.25">
      <c r="D21" s="10"/>
      <c r="E21" s="9"/>
      <c r="F21" s="4"/>
      <c r="G21" s="9"/>
      <c r="H21" s="9"/>
      <c r="I21" s="1"/>
      <c r="J21" s="12"/>
      <c r="K21" s="12"/>
      <c r="L21" s="13">
        <f>+Tabla1345[[#This Row],[Medición]]*Tabla1345[[#This Row],[Unitario]]</f>
        <v>0</v>
      </c>
    </row>
    <row r="22" spans="4:12" ht="72" hidden="1" customHeight="1" x14ac:dyDescent="0.25">
      <c r="D22" s="8"/>
      <c r="E22" s="14"/>
      <c r="F22" s="4"/>
      <c r="G22" s="9"/>
      <c r="H22" s="9"/>
      <c r="I22" s="4"/>
      <c r="J22" s="12"/>
      <c r="K22" s="12"/>
      <c r="L22" s="13">
        <f>+Tabla1345[[#This Row],[Medición]]*Tabla1345[[#This Row],[Unitario]]</f>
        <v>0</v>
      </c>
    </row>
    <row r="23" spans="4:12" ht="72" hidden="1" customHeight="1" x14ac:dyDescent="0.25">
      <c r="D23" s="10"/>
      <c r="E23" s="9"/>
      <c r="F23" s="4"/>
      <c r="G23" s="9"/>
      <c r="H23" s="9"/>
      <c r="I23" s="4"/>
      <c r="J23" s="12"/>
      <c r="K23" s="12"/>
      <c r="L23" s="13">
        <f>+Tabla1345[[#This Row],[Medición]]*Tabla1345[[#This Row],[Unitario]]</f>
        <v>0</v>
      </c>
    </row>
    <row r="24" spans="4:12" ht="72" customHeight="1" x14ac:dyDescent="0.25">
      <c r="D24" s="8"/>
      <c r="E24" s="14"/>
      <c r="F24" s="1"/>
      <c r="G24" s="9"/>
      <c r="H24" s="9"/>
      <c r="I24" s="1"/>
      <c r="J24" s="12"/>
      <c r="K24" s="12"/>
      <c r="L24" s="13"/>
    </row>
    <row r="25" spans="4:12" ht="12.6" thickBot="1" x14ac:dyDescent="0.3"/>
    <row r="26" spans="4:12" x14ac:dyDescent="0.25">
      <c r="J26" s="84" t="s">
        <v>41</v>
      </c>
      <c r="K26" s="85"/>
      <c r="L26" s="86">
        <f>SUM(Tabla1345[Estimación Prespuestaria])</f>
        <v>1300</v>
      </c>
    </row>
    <row r="27" spans="4:12" x14ac:dyDescent="0.25">
      <c r="J27" s="87"/>
      <c r="K27" s="88" t="s">
        <v>14</v>
      </c>
      <c r="L27" s="89">
        <f ca="1">+SUMIF(Tabla1345[[#All],[Prioridad]:[Estimación Prespuestaria]],K27,Tabla1345[[#All],[Estimación Prespuestaria]])</f>
        <v>800</v>
      </c>
    </row>
    <row r="28" spans="4:12" x14ac:dyDescent="0.25">
      <c r="J28" s="90"/>
      <c r="K28" s="88" t="s">
        <v>16</v>
      </c>
      <c r="L28" s="91">
        <f ca="1">+SUMIF(Tabla1345[[#All],[Prioridad]:[Estimación Prespuestaria]],K28,Tabla1345[[#All],[Estimación Prespuestaria]])</f>
        <v>500</v>
      </c>
    </row>
    <row r="29" spans="4:12" x14ac:dyDescent="0.25">
      <c r="J29" s="90"/>
      <c r="K29" s="88" t="s">
        <v>17</v>
      </c>
      <c r="L29" s="91">
        <f ca="1">+SUMIF(Tabla1345[[#All],[Prioridad]:[Estimación Prespuestaria]],K29,Tabla1345[[#All],[Estimación Prespuestaria]])</f>
        <v>0</v>
      </c>
    </row>
    <row r="30" spans="4:12" x14ac:dyDescent="0.25">
      <c r="J30" s="90"/>
      <c r="K30" s="88" t="s">
        <v>13</v>
      </c>
      <c r="L30" s="91">
        <f ca="1">+SUMIF(Tabla1345[[#All],[Prioridad]:[Estimación Prespuestaria]],K30,Tabla1345[[#All],[Estimación Prespuestaria]])</f>
        <v>0</v>
      </c>
    </row>
    <row r="31" spans="4:12" ht="12.6" thickBot="1" x14ac:dyDescent="0.3">
      <c r="J31" s="92"/>
      <c r="K31" s="93"/>
      <c r="L31" s="94"/>
    </row>
  </sheetData>
  <conditionalFormatting sqref="F12 F20:F24 F17:F18">
    <cfRule type="containsText" dxfId="414" priority="79" operator="containsText" text="SÍ">
      <formula>NOT(ISERROR(SEARCH("SÍ",F12)))</formula>
    </cfRule>
    <cfRule type="containsText" dxfId="413" priority="80" operator="containsText" text="NO">
      <formula>NOT(ISERROR(SEARCH("NO",F12)))</formula>
    </cfRule>
  </conditionalFormatting>
  <conditionalFormatting sqref="F19">
    <cfRule type="containsText" dxfId="412" priority="75" operator="containsText" text="SÍ">
      <formula>NOT(ISERROR(SEARCH("SÍ",F19)))</formula>
    </cfRule>
    <cfRule type="containsText" dxfId="411" priority="76" operator="containsText" text="NO">
      <formula>NOT(ISERROR(SEARCH("NO",F19)))</formula>
    </cfRule>
  </conditionalFormatting>
  <conditionalFormatting sqref="I17:I24">
    <cfRule type="containsText" dxfId="410" priority="71" operator="containsText" text="Baja">
      <formula>NOT(ISERROR(SEARCH("Baja",I17)))</formula>
    </cfRule>
    <cfRule type="containsText" dxfId="409" priority="72" operator="containsText" text="Media">
      <formula>NOT(ISERROR(SEARCH("Media",I17)))</formula>
    </cfRule>
    <cfRule type="containsText" dxfId="408" priority="73" operator="containsText" text="Alta">
      <formula>NOT(ISERROR(SEARCH("Alta",I17)))</formula>
    </cfRule>
    <cfRule type="containsText" dxfId="407" priority="74" operator="containsText" text="No procede">
      <formula>NOT(ISERROR(SEARCH("No procede",I17)))</formula>
    </cfRule>
  </conditionalFormatting>
  <conditionalFormatting sqref="I17:I21">
    <cfRule type="containsText" dxfId="406" priority="49" operator="containsText" text="Baja">
      <formula>NOT(ISERROR(SEARCH("Baja",I17)))</formula>
    </cfRule>
    <cfRule type="containsText" dxfId="405" priority="50" operator="containsText" text="Media">
      <formula>NOT(ISERROR(SEARCH("Media",I17)))</formula>
    </cfRule>
    <cfRule type="containsText" dxfId="404" priority="51" operator="containsText" text="Alta">
      <formula>NOT(ISERROR(SEARCH("Alta",I17)))</formula>
    </cfRule>
    <cfRule type="containsText" dxfId="403" priority="52" operator="containsText" text="No procede">
      <formula>NOT(ISERROR(SEARCH("No procede",I17)))</formula>
    </cfRule>
  </conditionalFormatting>
  <conditionalFormatting sqref="F16">
    <cfRule type="containsText" dxfId="402" priority="47" operator="containsText" text="SÍ">
      <formula>NOT(ISERROR(SEARCH("SÍ",F16)))</formula>
    </cfRule>
    <cfRule type="containsText" dxfId="401" priority="48" operator="containsText" text="NO">
      <formula>NOT(ISERROR(SEARCH("NO",F16)))</formula>
    </cfRule>
  </conditionalFormatting>
  <conditionalFormatting sqref="I16">
    <cfRule type="containsText" dxfId="400" priority="43" operator="containsText" text="Baja">
      <formula>NOT(ISERROR(SEARCH("Baja",I16)))</formula>
    </cfRule>
    <cfRule type="containsText" dxfId="399" priority="44" operator="containsText" text="Media">
      <formula>NOT(ISERROR(SEARCH("Media",I16)))</formula>
    </cfRule>
    <cfRule type="containsText" dxfId="398" priority="45" operator="containsText" text="Alta">
      <formula>NOT(ISERROR(SEARCH("Alta",I16)))</formula>
    </cfRule>
    <cfRule type="containsText" dxfId="397" priority="46" operator="containsText" text="No procede">
      <formula>NOT(ISERROR(SEARCH("No procede",I16)))</formula>
    </cfRule>
  </conditionalFormatting>
  <conditionalFormatting sqref="F10">
    <cfRule type="containsText" dxfId="396" priority="41" operator="containsText" text="SÍ">
      <formula>NOT(ISERROR(SEARCH("SÍ",F10)))</formula>
    </cfRule>
    <cfRule type="containsText" dxfId="395" priority="42" operator="containsText" text="NO">
      <formula>NOT(ISERROR(SEARCH("NO",F10)))</formula>
    </cfRule>
  </conditionalFormatting>
  <conditionalFormatting sqref="I10">
    <cfRule type="containsText" dxfId="394" priority="37" operator="containsText" text="Baja">
      <formula>NOT(ISERROR(SEARCH("Baja",I10)))</formula>
    </cfRule>
    <cfRule type="containsText" dxfId="393" priority="38" operator="containsText" text="Media">
      <formula>NOT(ISERROR(SEARCH("Media",I10)))</formula>
    </cfRule>
    <cfRule type="containsText" dxfId="392" priority="39" operator="containsText" text="Alta">
      <formula>NOT(ISERROR(SEARCH("Alta",I10)))</formula>
    </cfRule>
    <cfRule type="containsText" dxfId="391" priority="40" operator="containsText" text="No procede">
      <formula>NOT(ISERROR(SEARCH("No procede",I10)))</formula>
    </cfRule>
  </conditionalFormatting>
  <conditionalFormatting sqref="F11">
    <cfRule type="containsText" dxfId="390" priority="35" operator="containsText" text="SÍ">
      <formula>NOT(ISERROR(SEARCH("SÍ",F11)))</formula>
    </cfRule>
    <cfRule type="containsText" dxfId="389" priority="36" operator="containsText" text="NO">
      <formula>NOT(ISERROR(SEARCH("NO",F11)))</formula>
    </cfRule>
  </conditionalFormatting>
  <conditionalFormatting sqref="I11">
    <cfRule type="containsText" dxfId="388" priority="31" operator="containsText" text="Baja">
      <formula>NOT(ISERROR(SEARCH("Baja",I11)))</formula>
    </cfRule>
    <cfRule type="containsText" dxfId="387" priority="32" operator="containsText" text="Media">
      <formula>NOT(ISERROR(SEARCH("Media",I11)))</formula>
    </cfRule>
    <cfRule type="containsText" dxfId="386" priority="33" operator="containsText" text="Alta">
      <formula>NOT(ISERROR(SEARCH("Alta",I11)))</formula>
    </cfRule>
    <cfRule type="containsText" dxfId="385" priority="34" operator="containsText" text="No procede">
      <formula>NOT(ISERROR(SEARCH("No procede",I11)))</formula>
    </cfRule>
  </conditionalFormatting>
  <conditionalFormatting sqref="F13">
    <cfRule type="containsText" dxfId="384" priority="29" operator="containsText" text="SÍ">
      <formula>NOT(ISERROR(SEARCH("SÍ",F13)))</formula>
    </cfRule>
    <cfRule type="containsText" dxfId="383" priority="30" operator="containsText" text="NO">
      <formula>NOT(ISERROR(SEARCH("NO",F13)))</formula>
    </cfRule>
  </conditionalFormatting>
  <conditionalFormatting sqref="I13">
    <cfRule type="containsText" dxfId="382" priority="25" operator="containsText" text="Baja">
      <formula>NOT(ISERROR(SEARCH("Baja",I13)))</formula>
    </cfRule>
    <cfRule type="containsText" dxfId="381" priority="26" operator="containsText" text="Media">
      <formula>NOT(ISERROR(SEARCH("Media",I13)))</formula>
    </cfRule>
    <cfRule type="containsText" dxfId="380" priority="27" operator="containsText" text="Alta">
      <formula>NOT(ISERROR(SEARCH("Alta",I13)))</formula>
    </cfRule>
    <cfRule type="containsText" dxfId="379" priority="28" operator="containsText" text="No procede">
      <formula>NOT(ISERROR(SEARCH("No procede",I13)))</formula>
    </cfRule>
  </conditionalFormatting>
  <conditionalFormatting sqref="I12">
    <cfRule type="containsText" dxfId="378" priority="21" operator="containsText" text="Baja">
      <formula>NOT(ISERROR(SEARCH("Baja",I12)))</formula>
    </cfRule>
    <cfRule type="containsText" dxfId="377" priority="22" operator="containsText" text="Media">
      <formula>NOT(ISERROR(SEARCH("Media",I12)))</formula>
    </cfRule>
    <cfRule type="containsText" dxfId="376" priority="23" operator="containsText" text="Alta">
      <formula>NOT(ISERROR(SEARCH("Alta",I12)))</formula>
    </cfRule>
    <cfRule type="containsText" dxfId="375" priority="24" operator="containsText" text="No procede">
      <formula>NOT(ISERROR(SEARCH("No procede",I12)))</formula>
    </cfRule>
  </conditionalFormatting>
  <conditionalFormatting sqref="F14">
    <cfRule type="containsText" dxfId="374" priority="19" operator="containsText" text="SÍ">
      <formula>NOT(ISERROR(SEARCH("SÍ",F14)))</formula>
    </cfRule>
    <cfRule type="containsText" dxfId="373" priority="20" operator="containsText" text="NO">
      <formula>NOT(ISERROR(SEARCH("NO",F14)))</formula>
    </cfRule>
  </conditionalFormatting>
  <conditionalFormatting sqref="I14">
    <cfRule type="containsText" dxfId="372" priority="15" operator="containsText" text="Baja">
      <formula>NOT(ISERROR(SEARCH("Baja",I14)))</formula>
    </cfRule>
    <cfRule type="containsText" dxfId="371" priority="16" operator="containsText" text="Media">
      <formula>NOT(ISERROR(SEARCH("Media",I14)))</formula>
    </cfRule>
    <cfRule type="containsText" dxfId="370" priority="17" operator="containsText" text="Alta">
      <formula>NOT(ISERROR(SEARCH("Alta",I14)))</formula>
    </cfRule>
    <cfRule type="containsText" dxfId="369" priority="18" operator="containsText" text="No procede">
      <formula>NOT(ISERROR(SEARCH("No procede",I14)))</formula>
    </cfRule>
  </conditionalFormatting>
  <conditionalFormatting sqref="F15">
    <cfRule type="containsText" dxfId="368" priority="13" operator="containsText" text="SÍ">
      <formula>NOT(ISERROR(SEARCH("SÍ",F15)))</formula>
    </cfRule>
    <cfRule type="containsText" dxfId="367" priority="14" operator="containsText" text="NO">
      <formula>NOT(ISERROR(SEARCH("NO",F15)))</formula>
    </cfRule>
  </conditionalFormatting>
  <conditionalFormatting sqref="I15">
    <cfRule type="containsText" dxfId="366" priority="9" operator="containsText" text="Baja">
      <formula>NOT(ISERROR(SEARCH("Baja",I15)))</formula>
    </cfRule>
    <cfRule type="containsText" dxfId="365" priority="10" operator="containsText" text="Media">
      <formula>NOT(ISERROR(SEARCH("Media",I15)))</formula>
    </cfRule>
    <cfRule type="containsText" dxfId="364" priority="11" operator="containsText" text="Alta">
      <formula>NOT(ISERROR(SEARCH("Alta",I15)))</formula>
    </cfRule>
    <cfRule type="containsText" dxfId="363" priority="12" operator="containsText" text="No procede">
      <formula>NOT(ISERROR(SEARCH("No procede",I15)))</formula>
    </cfRule>
  </conditionalFormatting>
  <conditionalFormatting sqref="K27:K29">
    <cfRule type="containsText" dxfId="362" priority="5" operator="containsText" text="Baja">
      <formula>NOT(ISERROR(SEARCH("Baja",K27)))</formula>
    </cfRule>
    <cfRule type="containsText" dxfId="361" priority="6" operator="containsText" text="Media">
      <formula>NOT(ISERROR(SEARCH("Media",K27)))</formula>
    </cfRule>
    <cfRule type="containsText" dxfId="360" priority="7" operator="containsText" text="Alta">
      <formula>NOT(ISERROR(SEARCH("Alta",K27)))</formula>
    </cfRule>
    <cfRule type="containsText" dxfId="359" priority="8" operator="containsText" text="No procede">
      <formula>NOT(ISERROR(SEARCH("No procede",K27)))</formula>
    </cfRule>
  </conditionalFormatting>
  <conditionalFormatting sqref="K30">
    <cfRule type="containsText" dxfId="358" priority="1" operator="containsText" text="Baja">
      <formula>NOT(ISERROR(SEARCH("Baja",K30)))</formula>
    </cfRule>
    <cfRule type="containsText" dxfId="357" priority="2" operator="containsText" text="Media">
      <formula>NOT(ISERROR(SEARCH("Media",K30)))</formula>
    </cfRule>
    <cfRule type="containsText" dxfId="356" priority="3" operator="containsText" text="Alta">
      <formula>NOT(ISERROR(SEARCH("Alta",K30)))</formula>
    </cfRule>
    <cfRule type="containsText" dxfId="355" priority="4" operator="containsText" text="No procede">
      <formula>NOT(ISERROR(SEARCH("No procede",K30)))</formula>
    </cfRule>
  </conditionalFormatting>
  <pageMargins left="0.7" right="0.7" top="0.75" bottom="0.75" header="0.3" footer="0.3"/>
  <pageSetup paperSize="9" scale="53" fitToHeight="0" orientation="portrait" r:id="rId1"/>
  <headerFooter>
    <oddHeader>&amp;L&amp;F&amp;R&amp;A</oddHeader>
    <oddFooter>&amp;L&amp;P - &amp;N&amp;R&amp;D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2:L31"/>
  <sheetViews>
    <sheetView topLeftCell="A3" zoomScale="120" zoomScaleNormal="120" workbookViewId="0">
      <selection activeCell="K9" sqref="K9"/>
    </sheetView>
  </sheetViews>
  <sheetFormatPr baseColWidth="10" defaultColWidth="11.44140625" defaultRowHeight="12" x14ac:dyDescent="0.25"/>
  <cols>
    <col min="1" max="3" width="11.44140625" style="2"/>
    <col min="4" max="4" width="13.44140625" style="2" hidden="1" customWidth="1"/>
    <col min="5" max="5" width="24" style="15" customWidth="1"/>
    <col min="6" max="6" width="14.109375" style="6" customWidth="1"/>
    <col min="7" max="8" width="29.5546875" style="16" customWidth="1"/>
    <col min="9" max="9" width="13" style="2" customWidth="1"/>
    <col min="10" max="10" width="11.44140625" style="11" bestFit="1" customWidth="1"/>
    <col min="11" max="11" width="12.5546875" style="11" bestFit="1" customWidth="1"/>
    <col min="12" max="12" width="14.6640625" style="7" bestFit="1" customWidth="1"/>
    <col min="13" max="16384" width="11.44140625" style="2"/>
  </cols>
  <sheetData>
    <row r="2" spans="4:12" x14ac:dyDescent="0.25">
      <c r="H2" s="16" t="s">
        <v>15</v>
      </c>
      <c r="I2" s="2" t="s">
        <v>14</v>
      </c>
    </row>
    <row r="3" spans="4:12" x14ac:dyDescent="0.25">
      <c r="I3" s="2" t="s">
        <v>16</v>
      </c>
    </row>
    <row r="4" spans="4:12" x14ac:dyDescent="0.25">
      <c r="I4" s="2" t="s">
        <v>17</v>
      </c>
    </row>
    <row r="5" spans="4:12" x14ac:dyDescent="0.25">
      <c r="I5" s="2" t="s">
        <v>13</v>
      </c>
    </row>
    <row r="9" spans="4:12" ht="72" customHeight="1" x14ac:dyDescent="0.25">
      <c r="D9" s="95" t="s">
        <v>73</v>
      </c>
      <c r="E9" s="75" t="s">
        <v>74</v>
      </c>
      <c r="F9" s="76" t="s">
        <v>5</v>
      </c>
      <c r="G9" s="77" t="s">
        <v>6</v>
      </c>
      <c r="H9" s="77" t="s">
        <v>7</v>
      </c>
      <c r="I9" s="77" t="s">
        <v>8</v>
      </c>
      <c r="J9" s="74" t="s">
        <v>18</v>
      </c>
      <c r="K9" s="82" t="s">
        <v>174</v>
      </c>
      <c r="L9" s="78" t="s">
        <v>9</v>
      </c>
    </row>
    <row r="10" spans="4:12" ht="72" customHeight="1" x14ac:dyDescent="0.25">
      <c r="D10" s="10" t="s">
        <v>75</v>
      </c>
      <c r="E10" s="14" t="s">
        <v>175</v>
      </c>
      <c r="F10" s="4"/>
      <c r="G10" s="9"/>
      <c r="H10" s="9"/>
      <c r="I10" s="1"/>
      <c r="J10" s="12"/>
      <c r="K10" s="12"/>
      <c r="L10" s="67">
        <f>+Tabla13456[[#This Row],[Medición]]*Tabla13456[[#This Row],[Unitario]]</f>
        <v>0</v>
      </c>
    </row>
    <row r="11" spans="4:12" ht="72" customHeight="1" x14ac:dyDescent="0.25">
      <c r="D11" s="10"/>
      <c r="E11" s="14"/>
      <c r="F11" s="4"/>
      <c r="G11" s="9"/>
      <c r="H11" s="9"/>
      <c r="I11" s="1"/>
      <c r="J11" s="12"/>
      <c r="K11" s="12"/>
      <c r="L11" s="67">
        <f>+Tabla13456[[#This Row],[Medición]]*Tabla13456[[#This Row],[Unitario]]</f>
        <v>0</v>
      </c>
    </row>
    <row r="12" spans="4:12" ht="72" hidden="1" customHeight="1" x14ac:dyDescent="0.25">
      <c r="D12" s="10"/>
      <c r="E12" s="3"/>
      <c r="F12" s="4"/>
      <c r="G12" s="9"/>
      <c r="H12" s="9"/>
      <c r="I12" s="1"/>
      <c r="J12" s="12"/>
      <c r="K12" s="12"/>
      <c r="L12" s="67">
        <f>+Tabla13456[[#This Row],[Medición]]*Tabla13456[[#This Row],[Unitario]]</f>
        <v>0</v>
      </c>
    </row>
    <row r="13" spans="4:12" ht="72" hidden="1" customHeight="1" x14ac:dyDescent="0.25">
      <c r="D13" s="10"/>
      <c r="E13" s="3"/>
      <c r="F13" s="4"/>
      <c r="G13" s="9"/>
      <c r="H13" s="9"/>
      <c r="I13" s="1"/>
      <c r="J13" s="12"/>
      <c r="K13" s="12"/>
      <c r="L13" s="67">
        <f>+Tabla13456[[#This Row],[Medición]]*Tabla13456[[#This Row],[Unitario]]</f>
        <v>0</v>
      </c>
    </row>
    <row r="14" spans="4:12" ht="72" hidden="1" customHeight="1" x14ac:dyDescent="0.25">
      <c r="D14" s="10"/>
      <c r="E14" s="3"/>
      <c r="F14" s="4"/>
      <c r="G14" s="9"/>
      <c r="H14" s="9"/>
      <c r="I14" s="1"/>
      <c r="J14" s="12"/>
      <c r="K14" s="12"/>
      <c r="L14" s="67">
        <f>+Tabla13456[[#This Row],[Medición]]*Tabla13456[[#This Row],[Unitario]]</f>
        <v>0</v>
      </c>
    </row>
    <row r="15" spans="4:12" ht="72" hidden="1" customHeight="1" x14ac:dyDescent="0.25">
      <c r="D15" s="10"/>
      <c r="E15" s="3"/>
      <c r="F15" s="4"/>
      <c r="G15" s="9"/>
      <c r="H15" s="9"/>
      <c r="I15" s="1"/>
      <c r="J15" s="12"/>
      <c r="K15" s="12"/>
      <c r="L15" s="67">
        <f>+Tabla13456[[#This Row],[Medición]]*Tabla13456[[#This Row],[Unitario]]</f>
        <v>0</v>
      </c>
    </row>
    <row r="16" spans="4:12" ht="72" hidden="1" customHeight="1" x14ac:dyDescent="0.25">
      <c r="D16" s="10"/>
      <c r="E16" s="14"/>
      <c r="F16" s="4"/>
      <c r="G16" s="9"/>
      <c r="H16" s="9"/>
      <c r="I16" s="1"/>
      <c r="J16" s="12"/>
      <c r="K16" s="12"/>
      <c r="L16" s="67">
        <f>+Tabla13456[[#This Row],[Medición]]*Tabla13456[[#This Row],[Unitario]]</f>
        <v>0</v>
      </c>
    </row>
    <row r="17" spans="4:12" ht="72" hidden="1" customHeight="1" x14ac:dyDescent="0.25">
      <c r="D17" s="10"/>
      <c r="E17" s="9"/>
      <c r="F17" s="4"/>
      <c r="G17" s="9"/>
      <c r="H17" s="9"/>
      <c r="I17" s="1"/>
      <c r="J17" s="12"/>
      <c r="K17" s="12"/>
      <c r="L17" s="67">
        <f>+Tabla13456[[#This Row],[Medición]]*Tabla13456[[#This Row],[Unitario]]</f>
        <v>0</v>
      </c>
    </row>
    <row r="18" spans="4:12" ht="72" hidden="1" customHeight="1" x14ac:dyDescent="0.25">
      <c r="D18" s="10"/>
      <c r="E18" s="9"/>
      <c r="F18" s="4"/>
      <c r="G18" s="9"/>
      <c r="H18" s="9"/>
      <c r="I18" s="1"/>
      <c r="J18" s="12"/>
      <c r="K18" s="12"/>
      <c r="L18" s="67">
        <f>+Tabla13456[[#This Row],[Medición]]*Tabla13456[[#This Row],[Unitario]]</f>
        <v>0</v>
      </c>
    </row>
    <row r="19" spans="4:12" ht="72" hidden="1" customHeight="1" x14ac:dyDescent="0.25">
      <c r="D19" s="10"/>
      <c r="E19" s="14"/>
      <c r="F19" s="1"/>
      <c r="G19" s="9"/>
      <c r="H19" s="9"/>
      <c r="I19" s="1"/>
      <c r="J19" s="12"/>
      <c r="K19" s="12"/>
      <c r="L19" s="67">
        <f>+Tabla13456[[#This Row],[Medición]]*Tabla13456[[#This Row],[Unitario]]</f>
        <v>0</v>
      </c>
    </row>
    <row r="20" spans="4:12" ht="72" hidden="1" customHeight="1" x14ac:dyDescent="0.25">
      <c r="D20" s="10"/>
      <c r="E20" s="9"/>
      <c r="F20" s="4"/>
      <c r="G20" s="9"/>
      <c r="H20" s="9"/>
      <c r="I20" s="1"/>
      <c r="J20" s="12"/>
      <c r="K20" s="12"/>
      <c r="L20" s="67">
        <f>+Tabla13456[[#This Row],[Medición]]*Tabla13456[[#This Row],[Unitario]]</f>
        <v>0</v>
      </c>
    </row>
    <row r="21" spans="4:12" ht="72" hidden="1" customHeight="1" x14ac:dyDescent="0.25">
      <c r="D21" s="10"/>
      <c r="E21" s="9"/>
      <c r="F21" s="4"/>
      <c r="G21" s="9"/>
      <c r="H21" s="9"/>
      <c r="I21" s="1"/>
      <c r="J21" s="12"/>
      <c r="K21" s="12"/>
      <c r="L21" s="67">
        <f>+Tabla13456[[#This Row],[Medición]]*Tabla13456[[#This Row],[Unitario]]</f>
        <v>0</v>
      </c>
    </row>
    <row r="22" spans="4:12" ht="72" hidden="1" customHeight="1" x14ac:dyDescent="0.25">
      <c r="D22" s="10"/>
      <c r="E22" s="14"/>
      <c r="F22" s="4"/>
      <c r="G22" s="9"/>
      <c r="H22" s="9"/>
      <c r="I22" s="4"/>
      <c r="J22" s="12"/>
      <c r="K22" s="12"/>
      <c r="L22" s="67">
        <f>+Tabla13456[[#This Row],[Medición]]*Tabla13456[[#This Row],[Unitario]]</f>
        <v>0</v>
      </c>
    </row>
    <row r="23" spans="4:12" ht="72" hidden="1" customHeight="1" x14ac:dyDescent="0.25">
      <c r="D23" s="10"/>
      <c r="E23" s="9"/>
      <c r="F23" s="4"/>
      <c r="G23" s="9"/>
      <c r="H23" s="9"/>
      <c r="I23" s="4"/>
      <c r="J23" s="12"/>
      <c r="K23" s="12"/>
      <c r="L23" s="67">
        <f>+Tabla13456[[#This Row],[Medición]]*Tabla13456[[#This Row],[Unitario]]</f>
        <v>0</v>
      </c>
    </row>
    <row r="24" spans="4:12" ht="72" customHeight="1" x14ac:dyDescent="0.25">
      <c r="D24" s="68"/>
      <c r="E24" s="69"/>
      <c r="F24" s="70"/>
      <c r="G24" s="71"/>
      <c r="H24" s="71"/>
      <c r="I24" s="70"/>
      <c r="J24" s="72"/>
      <c r="K24" s="72"/>
      <c r="L24" s="73"/>
    </row>
    <row r="25" spans="4:12" ht="12.6" thickBot="1" x14ac:dyDescent="0.3"/>
    <row r="26" spans="4:12" x14ac:dyDescent="0.25">
      <c r="J26" s="84" t="s">
        <v>41</v>
      </c>
      <c r="K26" s="85"/>
      <c r="L26" s="86">
        <f>SUM(Tabla13456[Estimación Prespuestaria])</f>
        <v>0</v>
      </c>
    </row>
    <row r="27" spans="4:12" x14ac:dyDescent="0.25">
      <c r="J27" s="87"/>
      <c r="K27" s="88" t="s">
        <v>14</v>
      </c>
      <c r="L27" s="89">
        <f ca="1">+SUMIF(Tabla13456[[#All],[Prioridad]:[Estimación Prespuestaria]],K27,Tabla13456[[#All],[Estimación Prespuestaria]])</f>
        <v>0</v>
      </c>
    </row>
    <row r="28" spans="4:12" x14ac:dyDescent="0.25">
      <c r="J28" s="90"/>
      <c r="K28" s="88" t="s">
        <v>16</v>
      </c>
      <c r="L28" s="91">
        <f ca="1">+SUMIF(Tabla13456[[#All],[Prioridad]:[Estimación Prespuestaria]],K28,Tabla13456[[#All],[Estimación Prespuestaria]])</f>
        <v>0</v>
      </c>
    </row>
    <row r="29" spans="4:12" x14ac:dyDescent="0.25">
      <c r="J29" s="90"/>
      <c r="K29" s="88" t="s">
        <v>17</v>
      </c>
      <c r="L29" s="91">
        <f ca="1">+SUMIF(Tabla13456[[#All],[Prioridad]:[Estimación Prespuestaria]],K29,Tabla13456[[#All],[Estimación Prespuestaria]])</f>
        <v>0</v>
      </c>
    </row>
    <row r="30" spans="4:12" x14ac:dyDescent="0.25">
      <c r="J30" s="90"/>
      <c r="K30" s="88" t="s">
        <v>13</v>
      </c>
      <c r="L30" s="91">
        <f ca="1">+SUMIF(Tabla13456[[#All],[Prioridad]:[Estimación Prespuestaria]],K30,Tabla13456[[#All],[Estimación Prespuestaria]])</f>
        <v>0</v>
      </c>
    </row>
    <row r="31" spans="4:12" ht="12.6" thickBot="1" x14ac:dyDescent="0.3">
      <c r="J31" s="92"/>
      <c r="K31" s="93"/>
      <c r="L31" s="94"/>
    </row>
  </sheetData>
  <conditionalFormatting sqref="F12 F20:F24 F17:F18">
    <cfRule type="containsText" dxfId="341" priority="67" operator="containsText" text="SÍ">
      <formula>NOT(ISERROR(SEARCH("SÍ",F12)))</formula>
    </cfRule>
    <cfRule type="containsText" dxfId="340" priority="68" operator="containsText" text="NO">
      <formula>NOT(ISERROR(SEARCH("NO",F12)))</formula>
    </cfRule>
  </conditionalFormatting>
  <conditionalFormatting sqref="F19">
    <cfRule type="containsText" dxfId="339" priority="65" operator="containsText" text="SÍ">
      <formula>NOT(ISERROR(SEARCH("SÍ",F19)))</formula>
    </cfRule>
    <cfRule type="containsText" dxfId="338" priority="66" operator="containsText" text="NO">
      <formula>NOT(ISERROR(SEARCH("NO",F19)))</formula>
    </cfRule>
  </conditionalFormatting>
  <conditionalFormatting sqref="I17:I24">
    <cfRule type="containsText" dxfId="337" priority="61" operator="containsText" text="Baja">
      <formula>NOT(ISERROR(SEARCH("Baja",I17)))</formula>
    </cfRule>
    <cfRule type="containsText" dxfId="336" priority="62" operator="containsText" text="Media">
      <formula>NOT(ISERROR(SEARCH("Media",I17)))</formula>
    </cfRule>
    <cfRule type="containsText" dxfId="335" priority="63" operator="containsText" text="Alta">
      <formula>NOT(ISERROR(SEARCH("Alta",I17)))</formula>
    </cfRule>
    <cfRule type="containsText" dxfId="334" priority="64" operator="containsText" text="No procede">
      <formula>NOT(ISERROR(SEARCH("No procede",I17)))</formula>
    </cfRule>
  </conditionalFormatting>
  <conditionalFormatting sqref="I17:I21">
    <cfRule type="containsText" dxfId="333" priority="49" operator="containsText" text="Baja">
      <formula>NOT(ISERROR(SEARCH("Baja",I17)))</formula>
    </cfRule>
    <cfRule type="containsText" dxfId="332" priority="50" operator="containsText" text="Media">
      <formula>NOT(ISERROR(SEARCH("Media",I17)))</formula>
    </cfRule>
    <cfRule type="containsText" dxfId="331" priority="51" operator="containsText" text="Alta">
      <formula>NOT(ISERROR(SEARCH("Alta",I17)))</formula>
    </cfRule>
    <cfRule type="containsText" dxfId="330" priority="52" operator="containsText" text="No procede">
      <formula>NOT(ISERROR(SEARCH("No procede",I17)))</formula>
    </cfRule>
  </conditionalFormatting>
  <conditionalFormatting sqref="F16">
    <cfRule type="containsText" dxfId="329" priority="47" operator="containsText" text="SÍ">
      <formula>NOT(ISERROR(SEARCH("SÍ",F16)))</formula>
    </cfRule>
    <cfRule type="containsText" dxfId="328" priority="48" operator="containsText" text="NO">
      <formula>NOT(ISERROR(SEARCH("NO",F16)))</formula>
    </cfRule>
  </conditionalFormatting>
  <conditionalFormatting sqref="I16">
    <cfRule type="containsText" dxfId="327" priority="43" operator="containsText" text="Baja">
      <formula>NOT(ISERROR(SEARCH("Baja",I16)))</formula>
    </cfRule>
    <cfRule type="containsText" dxfId="326" priority="44" operator="containsText" text="Media">
      <formula>NOT(ISERROR(SEARCH("Media",I16)))</formula>
    </cfRule>
    <cfRule type="containsText" dxfId="325" priority="45" operator="containsText" text="Alta">
      <formula>NOT(ISERROR(SEARCH("Alta",I16)))</formula>
    </cfRule>
    <cfRule type="containsText" dxfId="324" priority="46" operator="containsText" text="No procede">
      <formula>NOT(ISERROR(SEARCH("No procede",I16)))</formula>
    </cfRule>
  </conditionalFormatting>
  <conditionalFormatting sqref="F10">
    <cfRule type="containsText" dxfId="323" priority="41" operator="containsText" text="SÍ">
      <formula>NOT(ISERROR(SEARCH("SÍ",F10)))</formula>
    </cfRule>
    <cfRule type="containsText" dxfId="322" priority="42" operator="containsText" text="NO">
      <formula>NOT(ISERROR(SEARCH("NO",F10)))</formula>
    </cfRule>
  </conditionalFormatting>
  <conditionalFormatting sqref="I10">
    <cfRule type="containsText" dxfId="321" priority="37" operator="containsText" text="Baja">
      <formula>NOT(ISERROR(SEARCH("Baja",I10)))</formula>
    </cfRule>
    <cfRule type="containsText" dxfId="320" priority="38" operator="containsText" text="Media">
      <formula>NOT(ISERROR(SEARCH("Media",I10)))</formula>
    </cfRule>
    <cfRule type="containsText" dxfId="319" priority="39" operator="containsText" text="Alta">
      <formula>NOT(ISERROR(SEARCH("Alta",I10)))</formula>
    </cfRule>
    <cfRule type="containsText" dxfId="318" priority="40" operator="containsText" text="No procede">
      <formula>NOT(ISERROR(SEARCH("No procede",I10)))</formula>
    </cfRule>
  </conditionalFormatting>
  <conditionalFormatting sqref="F11">
    <cfRule type="containsText" dxfId="317" priority="35" operator="containsText" text="SÍ">
      <formula>NOT(ISERROR(SEARCH("SÍ",F11)))</formula>
    </cfRule>
    <cfRule type="containsText" dxfId="316" priority="36" operator="containsText" text="NO">
      <formula>NOT(ISERROR(SEARCH("NO",F11)))</formula>
    </cfRule>
  </conditionalFormatting>
  <conditionalFormatting sqref="I11">
    <cfRule type="containsText" dxfId="315" priority="31" operator="containsText" text="Baja">
      <formula>NOT(ISERROR(SEARCH("Baja",I11)))</formula>
    </cfRule>
    <cfRule type="containsText" dxfId="314" priority="32" operator="containsText" text="Media">
      <formula>NOT(ISERROR(SEARCH("Media",I11)))</formula>
    </cfRule>
    <cfRule type="containsText" dxfId="313" priority="33" operator="containsText" text="Alta">
      <formula>NOT(ISERROR(SEARCH("Alta",I11)))</formula>
    </cfRule>
    <cfRule type="containsText" dxfId="312" priority="34" operator="containsText" text="No procede">
      <formula>NOT(ISERROR(SEARCH("No procede",I11)))</formula>
    </cfRule>
  </conditionalFormatting>
  <conditionalFormatting sqref="F13">
    <cfRule type="containsText" dxfId="311" priority="29" operator="containsText" text="SÍ">
      <formula>NOT(ISERROR(SEARCH("SÍ",F13)))</formula>
    </cfRule>
    <cfRule type="containsText" dxfId="310" priority="30" operator="containsText" text="NO">
      <formula>NOT(ISERROR(SEARCH("NO",F13)))</formula>
    </cfRule>
  </conditionalFormatting>
  <conditionalFormatting sqref="I13">
    <cfRule type="containsText" dxfId="309" priority="25" operator="containsText" text="Baja">
      <formula>NOT(ISERROR(SEARCH("Baja",I13)))</formula>
    </cfRule>
    <cfRule type="containsText" dxfId="308" priority="26" operator="containsText" text="Media">
      <formula>NOT(ISERROR(SEARCH("Media",I13)))</formula>
    </cfRule>
    <cfRule type="containsText" dxfId="307" priority="27" operator="containsText" text="Alta">
      <formula>NOT(ISERROR(SEARCH("Alta",I13)))</formula>
    </cfRule>
    <cfRule type="containsText" dxfId="306" priority="28" operator="containsText" text="No procede">
      <formula>NOT(ISERROR(SEARCH("No procede",I13)))</formula>
    </cfRule>
  </conditionalFormatting>
  <conditionalFormatting sqref="I12">
    <cfRule type="containsText" dxfId="305" priority="21" operator="containsText" text="Baja">
      <formula>NOT(ISERROR(SEARCH("Baja",I12)))</formula>
    </cfRule>
    <cfRule type="containsText" dxfId="304" priority="22" operator="containsText" text="Media">
      <formula>NOT(ISERROR(SEARCH("Media",I12)))</formula>
    </cfRule>
    <cfRule type="containsText" dxfId="303" priority="23" operator="containsText" text="Alta">
      <formula>NOT(ISERROR(SEARCH("Alta",I12)))</formula>
    </cfRule>
    <cfRule type="containsText" dxfId="302" priority="24" operator="containsText" text="No procede">
      <formula>NOT(ISERROR(SEARCH("No procede",I12)))</formula>
    </cfRule>
  </conditionalFormatting>
  <conditionalFormatting sqref="F14">
    <cfRule type="containsText" dxfId="301" priority="19" operator="containsText" text="SÍ">
      <formula>NOT(ISERROR(SEARCH("SÍ",F14)))</formula>
    </cfRule>
    <cfRule type="containsText" dxfId="300" priority="20" operator="containsText" text="NO">
      <formula>NOT(ISERROR(SEARCH("NO",F14)))</formula>
    </cfRule>
  </conditionalFormatting>
  <conditionalFormatting sqref="I14">
    <cfRule type="containsText" dxfId="299" priority="15" operator="containsText" text="Baja">
      <formula>NOT(ISERROR(SEARCH("Baja",I14)))</formula>
    </cfRule>
    <cfRule type="containsText" dxfId="298" priority="16" operator="containsText" text="Media">
      <formula>NOT(ISERROR(SEARCH("Media",I14)))</formula>
    </cfRule>
    <cfRule type="containsText" dxfId="297" priority="17" operator="containsText" text="Alta">
      <formula>NOT(ISERROR(SEARCH("Alta",I14)))</formula>
    </cfRule>
    <cfRule type="containsText" dxfId="296" priority="18" operator="containsText" text="No procede">
      <formula>NOT(ISERROR(SEARCH("No procede",I14)))</formula>
    </cfRule>
  </conditionalFormatting>
  <conditionalFormatting sqref="F15">
    <cfRule type="containsText" dxfId="295" priority="13" operator="containsText" text="SÍ">
      <formula>NOT(ISERROR(SEARCH("SÍ",F15)))</formula>
    </cfRule>
    <cfRule type="containsText" dxfId="294" priority="14" operator="containsText" text="NO">
      <formula>NOT(ISERROR(SEARCH("NO",F15)))</formula>
    </cfRule>
  </conditionalFormatting>
  <conditionalFormatting sqref="I15">
    <cfRule type="containsText" dxfId="293" priority="9" operator="containsText" text="Baja">
      <formula>NOT(ISERROR(SEARCH("Baja",I15)))</formula>
    </cfRule>
    <cfRule type="containsText" dxfId="292" priority="10" operator="containsText" text="Media">
      <formula>NOT(ISERROR(SEARCH("Media",I15)))</formula>
    </cfRule>
    <cfRule type="containsText" dxfId="291" priority="11" operator="containsText" text="Alta">
      <formula>NOT(ISERROR(SEARCH("Alta",I15)))</formula>
    </cfRule>
    <cfRule type="containsText" dxfId="290" priority="12" operator="containsText" text="No procede">
      <formula>NOT(ISERROR(SEARCH("No procede",I15)))</formula>
    </cfRule>
  </conditionalFormatting>
  <conditionalFormatting sqref="K27:K29">
    <cfRule type="containsText" dxfId="289" priority="5" operator="containsText" text="Baja">
      <formula>NOT(ISERROR(SEARCH("Baja",K27)))</formula>
    </cfRule>
    <cfRule type="containsText" dxfId="288" priority="6" operator="containsText" text="Media">
      <formula>NOT(ISERROR(SEARCH("Media",K27)))</formula>
    </cfRule>
    <cfRule type="containsText" dxfId="287" priority="7" operator="containsText" text="Alta">
      <formula>NOT(ISERROR(SEARCH("Alta",K27)))</formula>
    </cfRule>
    <cfRule type="containsText" dxfId="286" priority="8" operator="containsText" text="No procede">
      <formula>NOT(ISERROR(SEARCH("No procede",K27)))</formula>
    </cfRule>
  </conditionalFormatting>
  <conditionalFormatting sqref="K30">
    <cfRule type="containsText" dxfId="285" priority="1" operator="containsText" text="Baja">
      <formula>NOT(ISERROR(SEARCH("Baja",K30)))</formula>
    </cfRule>
    <cfRule type="containsText" dxfId="284" priority="2" operator="containsText" text="Media">
      <formula>NOT(ISERROR(SEARCH("Media",K30)))</formula>
    </cfRule>
    <cfRule type="containsText" dxfId="283" priority="3" operator="containsText" text="Alta">
      <formula>NOT(ISERROR(SEARCH("Alta",K30)))</formula>
    </cfRule>
    <cfRule type="containsText" dxfId="282" priority="4" operator="containsText" text="No procede">
      <formula>NOT(ISERROR(SEARCH("No procede",K30)))</formula>
    </cfRule>
  </conditionalFormatting>
  <pageMargins left="0.7" right="0.7" top="0.75" bottom="0.75" header="0.3" footer="0.3"/>
  <pageSetup paperSize="9" scale="53" fitToHeight="0" orientation="portrait" r:id="rId1"/>
  <headerFooter>
    <oddHeader>&amp;L&amp;F&amp;R&amp;A</oddHeader>
    <oddFooter>&amp;L&amp;P - &amp;N&amp;R&amp;D</oddFooter>
  </headerFooter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2:L26"/>
  <sheetViews>
    <sheetView zoomScale="120" zoomScaleNormal="120" workbookViewId="0">
      <selection activeCell="K9" sqref="K9"/>
    </sheetView>
  </sheetViews>
  <sheetFormatPr baseColWidth="10" defaultColWidth="11.44140625" defaultRowHeight="12" x14ac:dyDescent="0.25"/>
  <cols>
    <col min="1" max="3" width="11.44140625" style="2"/>
    <col min="4" max="4" width="13.44140625" style="2" hidden="1" customWidth="1"/>
    <col min="5" max="5" width="24" style="15" customWidth="1"/>
    <col min="6" max="6" width="14.109375" style="6" customWidth="1"/>
    <col min="7" max="8" width="29.5546875" style="16" customWidth="1"/>
    <col min="9" max="9" width="13" style="2" customWidth="1"/>
    <col min="10" max="10" width="11.44140625" style="11" bestFit="1" customWidth="1"/>
    <col min="11" max="11" width="12.5546875" style="11" bestFit="1" customWidth="1"/>
    <col min="12" max="12" width="14.6640625" style="7" bestFit="1" customWidth="1"/>
    <col min="13" max="16384" width="11.44140625" style="2"/>
  </cols>
  <sheetData>
    <row r="2" spans="4:12" x14ac:dyDescent="0.25">
      <c r="H2" s="16" t="s">
        <v>15</v>
      </c>
      <c r="I2" s="2" t="s">
        <v>14</v>
      </c>
    </row>
    <row r="3" spans="4:12" x14ac:dyDescent="0.25">
      <c r="I3" s="2" t="s">
        <v>16</v>
      </c>
    </row>
    <row r="4" spans="4:12" x14ac:dyDescent="0.25">
      <c r="I4" s="2" t="s">
        <v>17</v>
      </c>
    </row>
    <row r="5" spans="4:12" x14ac:dyDescent="0.25">
      <c r="I5" s="2" t="s">
        <v>13</v>
      </c>
    </row>
    <row r="9" spans="4:12" ht="72" customHeight="1" x14ac:dyDescent="0.25">
      <c r="D9" s="101" t="s">
        <v>76</v>
      </c>
      <c r="E9" s="102" t="s">
        <v>78</v>
      </c>
      <c r="F9" s="103" t="s">
        <v>5</v>
      </c>
      <c r="G9" s="104" t="s">
        <v>6</v>
      </c>
      <c r="H9" s="104" t="s">
        <v>7</v>
      </c>
      <c r="I9" s="104" t="s">
        <v>8</v>
      </c>
      <c r="J9" s="105" t="s">
        <v>18</v>
      </c>
      <c r="K9" s="82" t="s">
        <v>174</v>
      </c>
      <c r="L9" s="106" t="s">
        <v>9</v>
      </c>
    </row>
    <row r="10" spans="4:12" ht="72" customHeight="1" x14ac:dyDescent="0.25">
      <c r="D10" s="107" t="s">
        <v>77</v>
      </c>
      <c r="E10" s="108" t="s">
        <v>176</v>
      </c>
      <c r="F10" s="109"/>
      <c r="G10" s="110"/>
      <c r="H10" s="110"/>
      <c r="I10" s="111"/>
      <c r="J10" s="112"/>
      <c r="K10" s="112"/>
      <c r="L10" s="113">
        <f>+Tabla134567[[#This Row],[Medición]]*Tabla134567[[#This Row],[Unitario]]</f>
        <v>0</v>
      </c>
    </row>
    <row r="11" spans="4:12" ht="72" customHeight="1" x14ac:dyDescent="0.25">
      <c r="D11" s="107"/>
      <c r="E11" s="110" t="s">
        <v>177</v>
      </c>
      <c r="F11" s="109"/>
      <c r="G11" s="110"/>
      <c r="H11" s="110"/>
      <c r="I11" s="111"/>
      <c r="J11" s="112"/>
      <c r="K11" s="112"/>
      <c r="L11" s="113">
        <f>+Tabla134567[[#This Row],[Medición]]*Tabla134567[[#This Row],[Unitario]]</f>
        <v>0</v>
      </c>
    </row>
    <row r="12" spans="4:12" ht="72" customHeight="1" x14ac:dyDescent="0.25">
      <c r="D12" s="107"/>
      <c r="E12" s="110" t="s">
        <v>178</v>
      </c>
      <c r="F12" s="109"/>
      <c r="G12" s="110"/>
      <c r="H12" s="110"/>
      <c r="I12" s="111"/>
      <c r="J12" s="112"/>
      <c r="K12" s="112"/>
      <c r="L12" s="113">
        <f>+Tabla134567[[#This Row],[Medición]]*Tabla134567[[#This Row],[Unitario]]</f>
        <v>0</v>
      </c>
    </row>
    <row r="13" spans="4:12" ht="72" customHeight="1" x14ac:dyDescent="0.25">
      <c r="D13" s="107"/>
      <c r="E13" s="110" t="s">
        <v>179</v>
      </c>
      <c r="F13" s="109"/>
      <c r="G13" s="110"/>
      <c r="H13" s="110"/>
      <c r="I13" s="111"/>
      <c r="J13" s="112"/>
      <c r="K13" s="112"/>
      <c r="L13" s="113">
        <f>+Tabla134567[[#This Row],[Medición]]*Tabla134567[[#This Row],[Unitario]]</f>
        <v>0</v>
      </c>
    </row>
    <row r="14" spans="4:12" ht="72" customHeight="1" x14ac:dyDescent="0.25">
      <c r="D14" s="107"/>
      <c r="E14" s="110" t="s">
        <v>180</v>
      </c>
      <c r="F14" s="109"/>
      <c r="G14" s="110"/>
      <c r="H14" s="110"/>
      <c r="I14" s="111"/>
      <c r="J14" s="112"/>
      <c r="K14" s="112"/>
      <c r="L14" s="113">
        <f>+Tabla134567[[#This Row],[Medición]]*Tabla134567[[#This Row],[Unitario]]</f>
        <v>0</v>
      </c>
    </row>
    <row r="15" spans="4:12" ht="72" customHeight="1" x14ac:dyDescent="0.25">
      <c r="D15" s="107"/>
      <c r="E15" s="110" t="s">
        <v>181</v>
      </c>
      <c r="F15" s="109"/>
      <c r="G15" s="110"/>
      <c r="H15" s="110"/>
      <c r="I15" s="111"/>
      <c r="J15" s="112"/>
      <c r="K15" s="112"/>
      <c r="L15" s="113">
        <f>+Tabla134567[[#This Row],[Medición]]*Tabla134567[[#This Row],[Unitario]]</f>
        <v>0</v>
      </c>
    </row>
    <row r="16" spans="4:12" ht="72" customHeight="1" x14ac:dyDescent="0.25">
      <c r="D16" s="107"/>
      <c r="E16" s="110" t="s">
        <v>182</v>
      </c>
      <c r="F16" s="109"/>
      <c r="G16" s="110"/>
      <c r="H16" s="110"/>
      <c r="I16" s="111"/>
      <c r="J16" s="112"/>
      <c r="K16" s="112"/>
      <c r="L16" s="113">
        <f>+Tabla134567[[#This Row],[Medición]]*Tabla134567[[#This Row],[Unitario]]</f>
        <v>0</v>
      </c>
    </row>
    <row r="17" spans="4:12" ht="72" customHeight="1" x14ac:dyDescent="0.25">
      <c r="D17" s="107"/>
      <c r="E17" s="110" t="s">
        <v>183</v>
      </c>
      <c r="F17" s="109"/>
      <c r="G17" s="110"/>
      <c r="H17" s="110"/>
      <c r="I17" s="111"/>
      <c r="J17" s="112"/>
      <c r="K17" s="112"/>
      <c r="L17" s="113">
        <f>+Tabla134567[[#This Row],[Medición]]*Tabla134567[[#This Row],[Unitario]]</f>
        <v>0</v>
      </c>
    </row>
    <row r="18" spans="4:12" ht="72" customHeight="1" x14ac:dyDescent="0.25">
      <c r="D18" s="107"/>
      <c r="E18" s="108" t="s">
        <v>184</v>
      </c>
      <c r="F18" s="109"/>
      <c r="G18" s="110"/>
      <c r="H18" s="110"/>
      <c r="I18" s="111"/>
      <c r="J18" s="112"/>
      <c r="K18" s="112"/>
      <c r="L18" s="113">
        <f>+Tabla134567[[#This Row],[Medición]]*Tabla134567[[#This Row],[Unitario]]</f>
        <v>0</v>
      </c>
    </row>
    <row r="19" spans="4:12" ht="72" customHeight="1" x14ac:dyDescent="0.25">
      <c r="D19" s="115"/>
      <c r="E19" s="116"/>
      <c r="F19" s="117"/>
      <c r="G19" s="118"/>
      <c r="H19" s="118"/>
      <c r="I19" s="117"/>
      <c r="J19" s="119"/>
      <c r="K19" s="119"/>
      <c r="L19" s="120"/>
    </row>
    <row r="20" spans="4:12" ht="12.6" thickBot="1" x14ac:dyDescent="0.3"/>
    <row r="21" spans="4:12" x14ac:dyDescent="0.25">
      <c r="J21" s="84" t="s">
        <v>41</v>
      </c>
      <c r="K21" s="85"/>
      <c r="L21" s="86">
        <f>SUM(Tabla134567[Estimación Prespuestaria])</f>
        <v>0</v>
      </c>
    </row>
    <row r="22" spans="4:12" x14ac:dyDescent="0.25">
      <c r="J22" s="87"/>
      <c r="K22" s="88" t="s">
        <v>14</v>
      </c>
      <c r="L22" s="89">
        <f ca="1">+SUMIF(Tabla134567[[#All],[Prioridad]:[Estimación Prespuestaria]],K22,Tabla134567[[#All],[Estimación Prespuestaria]])</f>
        <v>0</v>
      </c>
    </row>
    <row r="23" spans="4:12" x14ac:dyDescent="0.25">
      <c r="J23" s="90"/>
      <c r="K23" s="88" t="s">
        <v>16</v>
      </c>
      <c r="L23" s="91">
        <f ca="1">+SUMIF(Tabla134567[[#All],[Prioridad]:[Estimación Prespuestaria]],K23,Tabla134567[[#All],[Estimación Prespuestaria]])</f>
        <v>0</v>
      </c>
    </row>
    <row r="24" spans="4:12" x14ac:dyDescent="0.25">
      <c r="J24" s="90"/>
      <c r="K24" s="88" t="s">
        <v>17</v>
      </c>
      <c r="L24" s="91">
        <f ca="1">+SUMIF(Tabla134567[[#All],[Prioridad]:[Estimación Prespuestaria]],K24,Tabla134567[[#All],[Estimación Prespuestaria]])</f>
        <v>0</v>
      </c>
    </row>
    <row r="25" spans="4:12" x14ac:dyDescent="0.25">
      <c r="J25" s="90"/>
      <c r="K25" s="88" t="s">
        <v>13</v>
      </c>
      <c r="L25" s="91">
        <f ca="1">+SUMIF(Tabla134567[[#All],[Prioridad]:[Estimación Prespuestaria]],K25,Tabla134567[[#All],[Estimación Prespuestaria]])</f>
        <v>0</v>
      </c>
    </row>
    <row r="26" spans="4:12" ht="12.6" thickBot="1" x14ac:dyDescent="0.3">
      <c r="J26" s="92"/>
      <c r="K26" s="93"/>
      <c r="L26" s="94"/>
    </row>
  </sheetData>
  <conditionalFormatting sqref="K22:K24">
    <cfRule type="containsText" dxfId="267" priority="69" operator="containsText" text="Baja">
      <formula>NOT(ISERROR(SEARCH("Baja",K22)))</formula>
    </cfRule>
    <cfRule type="containsText" dxfId="266" priority="70" operator="containsText" text="Media">
      <formula>NOT(ISERROR(SEARCH("Media",K22)))</formula>
    </cfRule>
    <cfRule type="containsText" dxfId="265" priority="71" operator="containsText" text="Alta">
      <formula>NOT(ISERROR(SEARCH("Alta",K22)))</formula>
    </cfRule>
    <cfRule type="containsText" dxfId="264" priority="72" operator="containsText" text="No procede">
      <formula>NOT(ISERROR(SEARCH("No procede",K22)))</formula>
    </cfRule>
  </conditionalFormatting>
  <conditionalFormatting sqref="K25 I17:I19">
    <cfRule type="containsText" dxfId="263" priority="65" operator="containsText" text="Baja">
      <formula>NOT(ISERROR(SEARCH("Baja",I17)))</formula>
    </cfRule>
    <cfRule type="containsText" dxfId="262" priority="66" operator="containsText" text="Media">
      <formula>NOT(ISERROR(SEARCH("Media",I17)))</formula>
    </cfRule>
    <cfRule type="containsText" dxfId="261" priority="67" operator="containsText" text="Alta">
      <formula>NOT(ISERROR(SEARCH("Alta",I17)))</formula>
    </cfRule>
    <cfRule type="containsText" dxfId="260" priority="68" operator="containsText" text="No procede">
      <formula>NOT(ISERROR(SEARCH("No procede",I17)))</formula>
    </cfRule>
  </conditionalFormatting>
  <conditionalFormatting sqref="F17:F19">
    <cfRule type="containsText" dxfId="259" priority="63" operator="containsText" text="SÍ">
      <formula>NOT(ISERROR(SEARCH("SÍ",F17)))</formula>
    </cfRule>
    <cfRule type="containsText" dxfId="258" priority="64" operator="containsText" text="NO">
      <formula>NOT(ISERROR(SEARCH("NO",F17)))</formula>
    </cfRule>
  </conditionalFormatting>
  <conditionalFormatting sqref="F16">
    <cfRule type="containsText" dxfId="257" priority="51" operator="containsText" text="SÍ">
      <formula>NOT(ISERROR(SEARCH("SÍ",F16)))</formula>
    </cfRule>
    <cfRule type="containsText" dxfId="256" priority="52" operator="containsText" text="NO">
      <formula>NOT(ISERROR(SEARCH("NO",F16)))</formula>
    </cfRule>
  </conditionalFormatting>
  <conditionalFormatting sqref="I16">
    <cfRule type="containsText" dxfId="255" priority="47" operator="containsText" text="Baja">
      <formula>NOT(ISERROR(SEARCH("Baja",I16)))</formula>
    </cfRule>
    <cfRule type="containsText" dxfId="254" priority="48" operator="containsText" text="Media">
      <formula>NOT(ISERROR(SEARCH("Media",I16)))</formula>
    </cfRule>
    <cfRule type="containsText" dxfId="253" priority="49" operator="containsText" text="Alta">
      <formula>NOT(ISERROR(SEARCH("Alta",I16)))</formula>
    </cfRule>
    <cfRule type="containsText" dxfId="252" priority="50" operator="containsText" text="No procede">
      <formula>NOT(ISERROR(SEARCH("No procede",I16)))</formula>
    </cfRule>
  </conditionalFormatting>
  <conditionalFormatting sqref="F10">
    <cfRule type="containsText" dxfId="251" priority="45" operator="containsText" text="SÍ">
      <formula>NOT(ISERROR(SEARCH("SÍ",F10)))</formula>
    </cfRule>
    <cfRule type="containsText" dxfId="250" priority="46" operator="containsText" text="NO">
      <formula>NOT(ISERROR(SEARCH("NO",F10)))</formula>
    </cfRule>
  </conditionalFormatting>
  <conditionalFormatting sqref="I10">
    <cfRule type="containsText" dxfId="249" priority="41" operator="containsText" text="Baja">
      <formula>NOT(ISERROR(SEARCH("Baja",I10)))</formula>
    </cfRule>
    <cfRule type="containsText" dxfId="248" priority="42" operator="containsText" text="Media">
      <formula>NOT(ISERROR(SEARCH("Media",I10)))</formula>
    </cfRule>
    <cfRule type="containsText" dxfId="247" priority="43" operator="containsText" text="Alta">
      <formula>NOT(ISERROR(SEARCH("Alta",I10)))</formula>
    </cfRule>
    <cfRule type="containsText" dxfId="246" priority="44" operator="containsText" text="No procede">
      <formula>NOT(ISERROR(SEARCH("No procede",I10)))</formula>
    </cfRule>
  </conditionalFormatting>
  <conditionalFormatting sqref="F11">
    <cfRule type="containsText" dxfId="245" priority="39" operator="containsText" text="SÍ">
      <formula>NOT(ISERROR(SEARCH("SÍ",F11)))</formula>
    </cfRule>
    <cfRule type="containsText" dxfId="244" priority="40" operator="containsText" text="NO">
      <formula>NOT(ISERROR(SEARCH("NO",F11)))</formula>
    </cfRule>
  </conditionalFormatting>
  <conditionalFormatting sqref="I11">
    <cfRule type="containsText" dxfId="243" priority="35" operator="containsText" text="Baja">
      <formula>NOT(ISERROR(SEARCH("Baja",I11)))</formula>
    </cfRule>
    <cfRule type="containsText" dxfId="242" priority="36" operator="containsText" text="Media">
      <formula>NOT(ISERROR(SEARCH("Media",I11)))</formula>
    </cfRule>
    <cfRule type="containsText" dxfId="241" priority="37" operator="containsText" text="Alta">
      <formula>NOT(ISERROR(SEARCH("Alta",I11)))</formula>
    </cfRule>
    <cfRule type="containsText" dxfId="240" priority="38" operator="containsText" text="No procede">
      <formula>NOT(ISERROR(SEARCH("No procede",I11)))</formula>
    </cfRule>
  </conditionalFormatting>
  <conditionalFormatting sqref="F12">
    <cfRule type="containsText" dxfId="239" priority="11" operator="containsText" text="SÍ">
      <formula>NOT(ISERROR(SEARCH("SÍ",F12)))</formula>
    </cfRule>
    <cfRule type="containsText" dxfId="238" priority="12" operator="containsText" text="NO">
      <formula>NOT(ISERROR(SEARCH("NO",F12)))</formula>
    </cfRule>
  </conditionalFormatting>
  <conditionalFormatting sqref="I12">
    <cfRule type="containsText" dxfId="237" priority="7" operator="containsText" text="Baja">
      <formula>NOT(ISERROR(SEARCH("Baja",I12)))</formula>
    </cfRule>
    <cfRule type="containsText" dxfId="236" priority="8" operator="containsText" text="Media">
      <formula>NOT(ISERROR(SEARCH("Media",I12)))</formula>
    </cfRule>
    <cfRule type="containsText" dxfId="235" priority="9" operator="containsText" text="Alta">
      <formula>NOT(ISERROR(SEARCH("Alta",I12)))</formula>
    </cfRule>
    <cfRule type="containsText" dxfId="234" priority="10" operator="containsText" text="No procede">
      <formula>NOT(ISERROR(SEARCH("No procede",I12)))</formula>
    </cfRule>
  </conditionalFormatting>
  <conditionalFormatting sqref="F13:F15">
    <cfRule type="containsText" dxfId="233" priority="5" operator="containsText" text="SÍ">
      <formula>NOT(ISERROR(SEARCH("SÍ",F13)))</formula>
    </cfRule>
    <cfRule type="containsText" dxfId="232" priority="6" operator="containsText" text="NO">
      <formula>NOT(ISERROR(SEARCH("NO",F13)))</formula>
    </cfRule>
  </conditionalFormatting>
  <conditionalFormatting sqref="I13:I15">
    <cfRule type="containsText" dxfId="231" priority="1" operator="containsText" text="Baja">
      <formula>NOT(ISERROR(SEARCH("Baja",I13)))</formula>
    </cfRule>
    <cfRule type="containsText" dxfId="230" priority="2" operator="containsText" text="Media">
      <formula>NOT(ISERROR(SEARCH("Media",I13)))</formula>
    </cfRule>
    <cfRule type="containsText" dxfId="229" priority="3" operator="containsText" text="Alta">
      <formula>NOT(ISERROR(SEARCH("Alta",I13)))</formula>
    </cfRule>
    <cfRule type="containsText" dxfId="228" priority="4" operator="containsText" text="No procede">
      <formula>NOT(ISERROR(SEARCH("No procede",I13)))</formula>
    </cfRule>
  </conditionalFormatting>
  <pageMargins left="0.7" right="0.7" top="0.75" bottom="0.75" header="0.3" footer="0.3"/>
  <pageSetup paperSize="9" scale="53" fitToHeight="0" orientation="portrait" r:id="rId1"/>
  <headerFooter>
    <oddHeader>&amp;L&amp;F&amp;R&amp;A</oddHeader>
    <oddFooter>&amp;L&amp;P - &amp;N&amp;R&amp;D</oddFooter>
  </headerFooter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2:L20"/>
  <sheetViews>
    <sheetView zoomScale="120" zoomScaleNormal="120" workbookViewId="0">
      <selection activeCell="J15" sqref="J15:L20"/>
    </sheetView>
  </sheetViews>
  <sheetFormatPr baseColWidth="10" defaultColWidth="11.44140625" defaultRowHeight="12" x14ac:dyDescent="0.25"/>
  <cols>
    <col min="1" max="3" width="11.44140625" style="2"/>
    <col min="4" max="4" width="13.44140625" style="2" hidden="1" customWidth="1"/>
    <col min="5" max="5" width="24" style="15" customWidth="1"/>
    <col min="6" max="6" width="14.109375" style="6" customWidth="1"/>
    <col min="7" max="8" width="29.5546875" style="16" customWidth="1"/>
    <col min="9" max="9" width="13" style="2" customWidth="1"/>
    <col min="10" max="10" width="11.44140625" style="11" bestFit="1" customWidth="1"/>
    <col min="11" max="11" width="12.5546875" style="11" bestFit="1" customWidth="1"/>
    <col min="12" max="12" width="14.6640625" style="7" bestFit="1" customWidth="1"/>
    <col min="13" max="16384" width="11.44140625" style="2"/>
  </cols>
  <sheetData>
    <row r="2" spans="4:12" x14ac:dyDescent="0.25">
      <c r="H2" s="16" t="s">
        <v>15</v>
      </c>
      <c r="I2" s="2" t="s">
        <v>14</v>
      </c>
    </row>
    <row r="3" spans="4:12" x14ac:dyDescent="0.25">
      <c r="I3" s="2" t="s">
        <v>16</v>
      </c>
    </row>
    <row r="4" spans="4:12" x14ac:dyDescent="0.25">
      <c r="I4" s="2" t="s">
        <v>17</v>
      </c>
    </row>
    <row r="5" spans="4:12" x14ac:dyDescent="0.25">
      <c r="I5" s="2" t="s">
        <v>13</v>
      </c>
    </row>
    <row r="9" spans="4:12" ht="72" customHeight="1" x14ac:dyDescent="0.25">
      <c r="D9" s="101" t="s">
        <v>79</v>
      </c>
      <c r="E9" s="102" t="s">
        <v>81</v>
      </c>
      <c r="F9" s="103" t="s">
        <v>5</v>
      </c>
      <c r="G9" s="104" t="s">
        <v>6</v>
      </c>
      <c r="H9" s="104" t="s">
        <v>7</v>
      </c>
      <c r="I9" s="104" t="s">
        <v>8</v>
      </c>
      <c r="J9" s="105" t="s">
        <v>18</v>
      </c>
      <c r="K9" s="82" t="s">
        <v>174</v>
      </c>
      <c r="L9" s="106" t="s">
        <v>9</v>
      </c>
    </row>
    <row r="10" spans="4:12" ht="72" customHeight="1" x14ac:dyDescent="0.25">
      <c r="D10" s="8" t="s">
        <v>80</v>
      </c>
      <c r="E10" s="14" t="s">
        <v>185</v>
      </c>
      <c r="F10" s="4"/>
      <c r="G10" s="9"/>
      <c r="H10" s="9"/>
      <c r="I10" s="1"/>
      <c r="J10" s="12"/>
      <c r="K10" s="12"/>
      <c r="L10" s="13">
        <f>+Tabla1345678[[#This Row],[Medición]]*Tabla1345678[[#This Row],[Unitario]]</f>
        <v>0</v>
      </c>
    </row>
    <row r="11" spans="4:12" ht="72" customHeight="1" x14ac:dyDescent="0.25">
      <c r="D11" s="8"/>
      <c r="E11" s="14" t="s">
        <v>186</v>
      </c>
      <c r="F11" s="4"/>
      <c r="G11" s="9"/>
      <c r="H11" s="9"/>
      <c r="I11" s="1"/>
      <c r="J11" s="12"/>
      <c r="K11" s="12"/>
      <c r="L11" s="13">
        <f>+Tabla1345678[[#This Row],[Medición]]*Tabla1345678[[#This Row],[Unitario]]</f>
        <v>0</v>
      </c>
    </row>
    <row r="12" spans="4:12" ht="72" customHeight="1" x14ac:dyDescent="0.25">
      <c r="D12" s="8"/>
      <c r="E12" s="14" t="s">
        <v>187</v>
      </c>
      <c r="F12" s="4"/>
      <c r="G12" s="9"/>
      <c r="H12" s="9"/>
      <c r="I12" s="1"/>
      <c r="J12" s="12"/>
      <c r="K12" s="12"/>
      <c r="L12" s="13">
        <f>+Tabla1345678[[#This Row],[Medición]]*Tabla1345678[[#This Row],[Unitario]]</f>
        <v>0</v>
      </c>
    </row>
    <row r="13" spans="4:12" ht="72" customHeight="1" x14ac:dyDescent="0.25">
      <c r="D13" s="8"/>
      <c r="E13" s="14"/>
      <c r="F13" s="1"/>
      <c r="G13" s="9"/>
      <c r="H13" s="9"/>
      <c r="I13" s="1"/>
      <c r="J13" s="12"/>
      <c r="K13" s="12"/>
      <c r="L13" s="13"/>
    </row>
    <row r="14" spans="4:12" ht="12.6" thickBot="1" x14ac:dyDescent="0.3"/>
    <row r="15" spans="4:12" x14ac:dyDescent="0.25">
      <c r="J15" s="84" t="s">
        <v>41</v>
      </c>
      <c r="K15" s="85"/>
      <c r="L15" s="86">
        <f>SUM(Tabla1345678[Estimación Prespuestaria])</f>
        <v>0</v>
      </c>
    </row>
    <row r="16" spans="4:12" x14ac:dyDescent="0.25">
      <c r="J16" s="87"/>
      <c r="K16" s="88" t="s">
        <v>14</v>
      </c>
      <c r="L16" s="89">
        <f ca="1">+SUMIF(Tabla1345678[[#All],[Prioridad]:[Estimación Prespuestaria]],K16,Tabla1345678[[#All],[Estimación Prespuestaria]])</f>
        <v>0</v>
      </c>
    </row>
    <row r="17" spans="10:12" x14ac:dyDescent="0.25">
      <c r="J17" s="90"/>
      <c r="K17" s="88" t="s">
        <v>16</v>
      </c>
      <c r="L17" s="91">
        <f ca="1">+SUMIF(Tabla1345678[[#All],[Prioridad]:[Estimación Prespuestaria]],K17,Tabla1345678[[#All],[Estimación Prespuestaria]])</f>
        <v>0</v>
      </c>
    </row>
    <row r="18" spans="10:12" x14ac:dyDescent="0.25">
      <c r="J18" s="90"/>
      <c r="K18" s="88" t="s">
        <v>17</v>
      </c>
      <c r="L18" s="91">
        <f ca="1">+SUMIF(Tabla1345678[[#All],[Prioridad]:[Estimación Prespuestaria]],K18,Tabla1345678[[#All],[Estimación Prespuestaria]])</f>
        <v>0</v>
      </c>
    </row>
    <row r="19" spans="10:12" x14ac:dyDescent="0.25">
      <c r="J19" s="90"/>
      <c r="K19" s="88" t="s">
        <v>13</v>
      </c>
      <c r="L19" s="91">
        <f ca="1">+SUMIF(Tabla1345678[[#All],[Prioridad]:[Estimación Prespuestaria]],K19,Tabla1345678[[#All],[Estimación Prespuestaria]])</f>
        <v>0</v>
      </c>
    </row>
    <row r="20" spans="10:12" ht="12.6" thickBot="1" x14ac:dyDescent="0.3">
      <c r="J20" s="92"/>
      <c r="K20" s="93"/>
      <c r="L20" s="94"/>
    </row>
  </sheetData>
  <conditionalFormatting sqref="F12:F13">
    <cfRule type="containsText" dxfId="214" priority="67" operator="containsText" text="SÍ">
      <formula>NOT(ISERROR(SEARCH("SÍ",F12)))</formula>
    </cfRule>
    <cfRule type="containsText" dxfId="213" priority="68" operator="containsText" text="NO">
      <formula>NOT(ISERROR(SEARCH("NO",F12)))</formula>
    </cfRule>
  </conditionalFormatting>
  <conditionalFormatting sqref="I13">
    <cfRule type="containsText" dxfId="212" priority="61" operator="containsText" text="Baja">
      <formula>NOT(ISERROR(SEARCH("Baja",I13)))</formula>
    </cfRule>
    <cfRule type="containsText" dxfId="211" priority="62" operator="containsText" text="Media">
      <formula>NOT(ISERROR(SEARCH("Media",I13)))</formula>
    </cfRule>
    <cfRule type="containsText" dxfId="210" priority="63" operator="containsText" text="Alta">
      <formula>NOT(ISERROR(SEARCH("Alta",I13)))</formula>
    </cfRule>
    <cfRule type="containsText" dxfId="209" priority="64" operator="containsText" text="No procede">
      <formula>NOT(ISERROR(SEARCH("No procede",I13)))</formula>
    </cfRule>
  </conditionalFormatting>
  <conditionalFormatting sqref="F10">
    <cfRule type="containsText" dxfId="208" priority="41" operator="containsText" text="SÍ">
      <formula>NOT(ISERROR(SEARCH("SÍ",F10)))</formula>
    </cfRule>
    <cfRule type="containsText" dxfId="207" priority="42" operator="containsText" text="NO">
      <formula>NOT(ISERROR(SEARCH("NO",F10)))</formula>
    </cfRule>
  </conditionalFormatting>
  <conditionalFormatting sqref="I10">
    <cfRule type="containsText" dxfId="206" priority="37" operator="containsText" text="Baja">
      <formula>NOT(ISERROR(SEARCH("Baja",I10)))</formula>
    </cfRule>
    <cfRule type="containsText" dxfId="205" priority="38" operator="containsText" text="Media">
      <formula>NOT(ISERROR(SEARCH("Media",I10)))</formula>
    </cfRule>
    <cfRule type="containsText" dxfId="204" priority="39" operator="containsText" text="Alta">
      <formula>NOT(ISERROR(SEARCH("Alta",I10)))</formula>
    </cfRule>
    <cfRule type="containsText" dxfId="203" priority="40" operator="containsText" text="No procede">
      <formula>NOT(ISERROR(SEARCH("No procede",I10)))</formula>
    </cfRule>
  </conditionalFormatting>
  <conditionalFormatting sqref="F11">
    <cfRule type="containsText" dxfId="202" priority="35" operator="containsText" text="SÍ">
      <formula>NOT(ISERROR(SEARCH("SÍ",F11)))</formula>
    </cfRule>
    <cfRule type="containsText" dxfId="201" priority="36" operator="containsText" text="NO">
      <formula>NOT(ISERROR(SEARCH("NO",F11)))</formula>
    </cfRule>
  </conditionalFormatting>
  <conditionalFormatting sqref="I11">
    <cfRule type="containsText" dxfId="200" priority="31" operator="containsText" text="Baja">
      <formula>NOT(ISERROR(SEARCH("Baja",I11)))</formula>
    </cfRule>
    <cfRule type="containsText" dxfId="199" priority="32" operator="containsText" text="Media">
      <formula>NOT(ISERROR(SEARCH("Media",I11)))</formula>
    </cfRule>
    <cfRule type="containsText" dxfId="198" priority="33" operator="containsText" text="Alta">
      <formula>NOT(ISERROR(SEARCH("Alta",I11)))</formula>
    </cfRule>
    <cfRule type="containsText" dxfId="197" priority="34" operator="containsText" text="No procede">
      <formula>NOT(ISERROR(SEARCH("No procede",I11)))</formula>
    </cfRule>
  </conditionalFormatting>
  <conditionalFormatting sqref="I12">
    <cfRule type="containsText" dxfId="196" priority="21" operator="containsText" text="Baja">
      <formula>NOT(ISERROR(SEARCH("Baja",I12)))</formula>
    </cfRule>
    <cfRule type="containsText" dxfId="195" priority="22" operator="containsText" text="Media">
      <formula>NOT(ISERROR(SEARCH("Media",I12)))</formula>
    </cfRule>
    <cfRule type="containsText" dxfId="194" priority="23" operator="containsText" text="Alta">
      <formula>NOT(ISERROR(SEARCH("Alta",I12)))</formula>
    </cfRule>
    <cfRule type="containsText" dxfId="193" priority="24" operator="containsText" text="No procede">
      <formula>NOT(ISERROR(SEARCH("No procede",I12)))</formula>
    </cfRule>
  </conditionalFormatting>
  <conditionalFormatting sqref="K16:K18">
    <cfRule type="containsText" dxfId="192" priority="5" operator="containsText" text="Baja">
      <formula>NOT(ISERROR(SEARCH("Baja",K16)))</formula>
    </cfRule>
    <cfRule type="containsText" dxfId="191" priority="6" operator="containsText" text="Media">
      <formula>NOT(ISERROR(SEARCH("Media",K16)))</formula>
    </cfRule>
    <cfRule type="containsText" dxfId="190" priority="7" operator="containsText" text="Alta">
      <formula>NOT(ISERROR(SEARCH("Alta",K16)))</formula>
    </cfRule>
    <cfRule type="containsText" dxfId="189" priority="8" operator="containsText" text="No procede">
      <formula>NOT(ISERROR(SEARCH("No procede",K16)))</formula>
    </cfRule>
  </conditionalFormatting>
  <conditionalFormatting sqref="K19">
    <cfRule type="containsText" dxfId="188" priority="1" operator="containsText" text="Baja">
      <formula>NOT(ISERROR(SEARCH("Baja",K19)))</formula>
    </cfRule>
    <cfRule type="containsText" dxfId="187" priority="2" operator="containsText" text="Media">
      <formula>NOT(ISERROR(SEARCH("Media",K19)))</formula>
    </cfRule>
    <cfRule type="containsText" dxfId="186" priority="3" operator="containsText" text="Alta">
      <formula>NOT(ISERROR(SEARCH("Alta",K19)))</formula>
    </cfRule>
    <cfRule type="containsText" dxfId="185" priority="4" operator="containsText" text="No procede">
      <formula>NOT(ISERROR(SEARCH("No procede",K19)))</formula>
    </cfRule>
  </conditionalFormatting>
  <pageMargins left="0.7" right="0.7" top="0.75" bottom="0.75" header="0.3" footer="0.3"/>
  <pageSetup paperSize="9" scale="53" fitToHeight="0" orientation="portrait" r:id="rId1"/>
  <headerFooter>
    <oddHeader>&amp;L&amp;F&amp;R&amp;A</oddHeader>
    <oddFooter>&amp;L&amp;P - &amp;N&amp;R&amp;D</oddFooter>
  </headerFooter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2:L45"/>
  <sheetViews>
    <sheetView topLeftCell="A19" zoomScale="120" zoomScaleNormal="120" workbookViewId="0">
      <selection activeCell="E27" sqref="E27"/>
    </sheetView>
  </sheetViews>
  <sheetFormatPr baseColWidth="10" defaultColWidth="11.44140625" defaultRowHeight="12" x14ac:dyDescent="0.25"/>
  <cols>
    <col min="1" max="3" width="11.44140625" style="2"/>
    <col min="4" max="4" width="13.44140625" style="2" hidden="1" customWidth="1"/>
    <col min="5" max="5" width="24" style="15" customWidth="1"/>
    <col min="6" max="6" width="14.109375" style="6" customWidth="1"/>
    <col min="7" max="8" width="29.5546875" style="16" customWidth="1"/>
    <col min="9" max="9" width="13" style="2" customWidth="1"/>
    <col min="10" max="10" width="11.44140625" style="11" bestFit="1" customWidth="1"/>
    <col min="11" max="11" width="12.5546875" style="11" bestFit="1" customWidth="1"/>
    <col min="12" max="12" width="14.6640625" style="7" bestFit="1" customWidth="1"/>
    <col min="13" max="16384" width="11.44140625" style="2"/>
  </cols>
  <sheetData>
    <row r="2" spans="5:12" x14ac:dyDescent="0.25">
      <c r="H2" s="16" t="s">
        <v>15</v>
      </c>
      <c r="I2" s="2" t="s">
        <v>14</v>
      </c>
    </row>
    <row r="3" spans="5:12" x14ac:dyDescent="0.25">
      <c r="I3" s="2" t="s">
        <v>16</v>
      </c>
    </row>
    <row r="4" spans="5:12" x14ac:dyDescent="0.25">
      <c r="I4" s="2" t="s">
        <v>17</v>
      </c>
    </row>
    <row r="5" spans="5:12" ht="12.6" thickBot="1" x14ac:dyDescent="0.3">
      <c r="I5" s="2" t="s">
        <v>13</v>
      </c>
    </row>
    <row r="6" spans="5:12" ht="12.6" thickBot="1" x14ac:dyDescent="0.3">
      <c r="E6" s="148" t="s">
        <v>85</v>
      </c>
      <c r="F6" s="149"/>
    </row>
    <row r="7" spans="5:12" x14ac:dyDescent="0.25">
      <c r="E7" s="18" t="s">
        <v>86</v>
      </c>
      <c r="F7" s="19">
        <v>2</v>
      </c>
      <c r="G7" s="2"/>
    </row>
    <row r="8" spans="5:12" x14ac:dyDescent="0.25">
      <c r="E8" s="15" t="s">
        <v>87</v>
      </c>
      <c r="F8" s="17">
        <f>16.84+13.77</f>
        <v>30.61</v>
      </c>
      <c r="G8" s="19" t="s">
        <v>94</v>
      </c>
      <c r="H8" s="19">
        <v>1</v>
      </c>
    </row>
    <row r="9" spans="5:12" x14ac:dyDescent="0.25">
      <c r="E9" s="15" t="s">
        <v>88</v>
      </c>
      <c r="F9" s="17">
        <v>12.3</v>
      </c>
      <c r="G9" s="19" t="s">
        <v>95</v>
      </c>
      <c r="H9" s="19">
        <v>1</v>
      </c>
    </row>
    <row r="10" spans="5:12" x14ac:dyDescent="0.25">
      <c r="E10" s="15" t="s">
        <v>89</v>
      </c>
      <c r="F10" s="17">
        <v>15</v>
      </c>
      <c r="G10" s="19" t="s">
        <v>96</v>
      </c>
      <c r="H10" s="19">
        <v>1</v>
      </c>
    </row>
    <row r="11" spans="5:12" x14ac:dyDescent="0.25">
      <c r="E11" s="15" t="s">
        <v>90</v>
      </c>
      <c r="F11" s="17">
        <f>3*F10</f>
        <v>45</v>
      </c>
      <c r="G11" s="19" t="s">
        <v>97</v>
      </c>
      <c r="H11" s="19">
        <v>1</v>
      </c>
    </row>
    <row r="12" spans="5:12" x14ac:dyDescent="0.25">
      <c r="E12" s="20" t="s">
        <v>91</v>
      </c>
      <c r="F12" s="21">
        <f>+(2*F11+F9)*(2*F11+F8)</f>
        <v>12338.403</v>
      </c>
      <c r="G12" s="2"/>
      <c r="H12" s="2"/>
    </row>
    <row r="13" spans="5:12" ht="12.6" thickBot="1" x14ac:dyDescent="0.3">
      <c r="E13" s="20" t="s">
        <v>92</v>
      </c>
      <c r="F13" s="21">
        <v>0.5</v>
      </c>
    </row>
    <row r="14" spans="5:12" ht="12.6" thickBot="1" x14ac:dyDescent="0.3">
      <c r="E14" s="22" t="s">
        <v>93</v>
      </c>
      <c r="F14" s="23">
        <f>+F7*F12*F13/1000000</f>
        <v>1.2338403E-2</v>
      </c>
      <c r="G14" s="22" t="s">
        <v>98</v>
      </c>
      <c r="H14" s="23">
        <f>5.5/(H8*H9*H10*H11)/1000</f>
        <v>5.4999999999999997E-3</v>
      </c>
    </row>
    <row r="15" spans="5:12" ht="12.6" thickBot="1" x14ac:dyDescent="0.3">
      <c r="E15" s="24"/>
      <c r="F15" s="25"/>
    </row>
    <row r="16" spans="5:12" x14ac:dyDescent="0.25">
      <c r="E16" s="24"/>
      <c r="F16" s="25"/>
      <c r="J16" s="29" t="s">
        <v>99</v>
      </c>
      <c r="K16" s="30"/>
      <c r="L16" s="31">
        <f>+F14/H14</f>
        <v>2.2433459999999998</v>
      </c>
    </row>
    <row r="17" spans="4:12" x14ac:dyDescent="0.25">
      <c r="F17" s="17"/>
      <c r="J17" s="32" t="s">
        <v>100</v>
      </c>
      <c r="K17" s="33"/>
      <c r="L17" s="34" t="s">
        <v>102</v>
      </c>
    </row>
    <row r="18" spans="4:12" ht="12.6" thickBot="1" x14ac:dyDescent="0.3">
      <c r="F18" s="17"/>
      <c r="J18" s="26" t="s">
        <v>101</v>
      </c>
      <c r="K18" s="27"/>
      <c r="L18" s="28" t="s">
        <v>103</v>
      </c>
    </row>
    <row r="19" spans="4:12" x14ac:dyDescent="0.25">
      <c r="F19" s="17"/>
    </row>
    <row r="20" spans="4:12" ht="12.6" thickBot="1" x14ac:dyDescent="0.3">
      <c r="F20" s="17"/>
    </row>
    <row r="21" spans="4:12" ht="12.6" thickBot="1" x14ac:dyDescent="0.3">
      <c r="E21" s="148" t="s">
        <v>108</v>
      </c>
      <c r="F21" s="149"/>
    </row>
    <row r="22" spans="4:12" x14ac:dyDescent="0.25">
      <c r="E22" s="20" t="s">
        <v>109</v>
      </c>
      <c r="F22" s="21">
        <f>1-(H14/F14)</f>
        <v>0.5542372866245332</v>
      </c>
    </row>
    <row r="23" spans="4:12" x14ac:dyDescent="0.25">
      <c r="E23" s="24" t="s">
        <v>110</v>
      </c>
      <c r="F23" s="21">
        <v>1</v>
      </c>
    </row>
    <row r="24" spans="4:12" x14ac:dyDescent="0.25">
      <c r="F24" s="17"/>
    </row>
    <row r="25" spans="4:12" x14ac:dyDescent="0.25">
      <c r="F25" s="17"/>
    </row>
    <row r="26" spans="4:12" x14ac:dyDescent="0.25">
      <c r="F26" s="17"/>
    </row>
    <row r="27" spans="4:12" ht="72" customHeight="1" x14ac:dyDescent="0.25">
      <c r="D27" s="101" t="s">
        <v>82</v>
      </c>
      <c r="E27" s="102" t="s">
        <v>83</v>
      </c>
      <c r="F27" s="103" t="s">
        <v>5</v>
      </c>
      <c r="G27" s="104" t="s">
        <v>6</v>
      </c>
      <c r="H27" s="104" t="s">
        <v>7</v>
      </c>
      <c r="I27" s="104" t="s">
        <v>8</v>
      </c>
      <c r="J27" s="105" t="s">
        <v>18</v>
      </c>
      <c r="K27" s="82" t="s">
        <v>174</v>
      </c>
      <c r="L27" s="106" t="s">
        <v>9</v>
      </c>
    </row>
    <row r="28" spans="4:12" ht="72" customHeight="1" x14ac:dyDescent="0.25">
      <c r="D28" s="8" t="s">
        <v>84</v>
      </c>
      <c r="E28" s="14" t="s">
        <v>104</v>
      </c>
      <c r="F28" s="4" t="s">
        <v>12</v>
      </c>
      <c r="G28" s="9" t="s">
        <v>105</v>
      </c>
      <c r="H28" s="9"/>
      <c r="I28" s="1"/>
      <c r="J28" s="12"/>
      <c r="K28" s="12"/>
      <c r="L28" s="13">
        <f>+Tabla13456789[[#This Row],[Medición]]*Tabla13456789[[#This Row],[Unitario]]</f>
        <v>0</v>
      </c>
    </row>
    <row r="29" spans="4:12" ht="72" customHeight="1" x14ac:dyDescent="0.25">
      <c r="D29" s="8" t="s">
        <v>106</v>
      </c>
      <c r="E29" s="14" t="s">
        <v>107</v>
      </c>
      <c r="F29" s="4" t="s">
        <v>10</v>
      </c>
      <c r="G29" s="9" t="s">
        <v>111</v>
      </c>
      <c r="H29" s="9" t="s">
        <v>112</v>
      </c>
      <c r="I29" s="4" t="s">
        <v>16</v>
      </c>
      <c r="J29" s="12">
        <v>1</v>
      </c>
      <c r="K29" s="12">
        <v>7000</v>
      </c>
      <c r="L29" s="13">
        <f>+Tabla13456789[[#This Row],[Medición]]*Tabla13456789[[#This Row],[Unitario]]</f>
        <v>7000</v>
      </c>
    </row>
    <row r="30" spans="4:12" ht="72" hidden="1" customHeight="1" x14ac:dyDescent="0.25">
      <c r="D30" s="8"/>
      <c r="E30" s="3"/>
      <c r="F30" s="4"/>
      <c r="G30" s="9"/>
      <c r="H30" s="9"/>
      <c r="I30" s="1"/>
      <c r="J30" s="12"/>
      <c r="K30" s="12"/>
      <c r="L30" s="13">
        <f>+Tabla13456789[[#This Row],[Medición]]*Tabla13456789[[#This Row],[Unitario]]</f>
        <v>0</v>
      </c>
    </row>
    <row r="31" spans="4:12" ht="72" hidden="1" customHeight="1" x14ac:dyDescent="0.25">
      <c r="D31" s="8"/>
      <c r="E31" s="3"/>
      <c r="F31" s="4"/>
      <c r="G31" s="9"/>
      <c r="H31" s="9"/>
      <c r="I31" s="1"/>
      <c r="J31" s="12"/>
      <c r="K31" s="12"/>
      <c r="L31" s="13">
        <f>+Tabla13456789[[#This Row],[Medición]]*Tabla13456789[[#This Row],[Unitario]]</f>
        <v>0</v>
      </c>
    </row>
    <row r="32" spans="4:12" ht="72" hidden="1" customHeight="1" x14ac:dyDescent="0.25">
      <c r="D32" s="10"/>
      <c r="E32" s="3"/>
      <c r="F32" s="4"/>
      <c r="G32" s="9"/>
      <c r="H32" s="9"/>
      <c r="I32" s="1"/>
      <c r="J32" s="12"/>
      <c r="K32" s="12"/>
      <c r="L32" s="13">
        <f>+Tabla13456789[[#This Row],[Medición]]*Tabla13456789[[#This Row],[Unitario]]</f>
        <v>0</v>
      </c>
    </row>
    <row r="33" spans="4:12" ht="72" hidden="1" customHeight="1" x14ac:dyDescent="0.25">
      <c r="D33" s="10"/>
      <c r="E33" s="3"/>
      <c r="F33" s="4"/>
      <c r="G33" s="9"/>
      <c r="H33" s="9"/>
      <c r="I33" s="1"/>
      <c r="J33" s="12"/>
      <c r="K33" s="12"/>
      <c r="L33" s="13">
        <f>+Tabla13456789[[#This Row],[Medición]]*Tabla13456789[[#This Row],[Unitario]]</f>
        <v>0</v>
      </c>
    </row>
    <row r="34" spans="4:12" ht="72" hidden="1" customHeight="1" x14ac:dyDescent="0.25">
      <c r="D34" s="10"/>
      <c r="E34" s="3"/>
      <c r="F34" s="4"/>
      <c r="G34" s="9"/>
      <c r="H34" s="9"/>
      <c r="I34" s="1"/>
      <c r="J34" s="12"/>
      <c r="K34" s="12"/>
      <c r="L34" s="13">
        <f>+Tabla13456789[[#This Row],[Medición]]*Tabla13456789[[#This Row],[Unitario]]</f>
        <v>0</v>
      </c>
    </row>
    <row r="35" spans="4:12" ht="72" hidden="1" customHeight="1" x14ac:dyDescent="0.25">
      <c r="D35" s="10"/>
      <c r="E35" s="3"/>
      <c r="F35" s="4"/>
      <c r="G35" s="9"/>
      <c r="H35" s="9"/>
      <c r="I35" s="1"/>
      <c r="J35" s="12"/>
      <c r="K35" s="12"/>
      <c r="L35" s="13">
        <f>+Tabla13456789[[#This Row],[Medición]]*Tabla13456789[[#This Row],[Unitario]]</f>
        <v>0</v>
      </c>
    </row>
    <row r="36" spans="4:12" ht="72" hidden="1" customHeight="1" x14ac:dyDescent="0.25">
      <c r="D36" s="10"/>
      <c r="E36" s="3"/>
      <c r="F36" s="4"/>
      <c r="G36" s="9"/>
      <c r="H36" s="9"/>
      <c r="I36" s="1"/>
      <c r="J36" s="12"/>
      <c r="K36" s="12"/>
      <c r="L36" s="13">
        <f>+Tabla13456789[[#This Row],[Medición]]*Tabla13456789[[#This Row],[Unitario]]</f>
        <v>0</v>
      </c>
    </row>
    <row r="37" spans="4:12" ht="72" hidden="1" customHeight="1" x14ac:dyDescent="0.25">
      <c r="D37" s="8"/>
      <c r="E37" s="14"/>
      <c r="F37" s="4"/>
      <c r="G37" s="9"/>
      <c r="H37" s="9"/>
      <c r="I37" s="1"/>
      <c r="J37" s="12"/>
      <c r="K37" s="12"/>
      <c r="L37" s="13">
        <f>+Tabla13456789[[#This Row],[Medición]]*Tabla13456789[[#This Row],[Unitario]]</f>
        <v>0</v>
      </c>
    </row>
    <row r="38" spans="4:12" ht="72" customHeight="1" x14ac:dyDescent="0.25">
      <c r="D38" s="8"/>
      <c r="E38" s="14"/>
      <c r="F38" s="1"/>
      <c r="G38" s="9"/>
      <c r="H38" s="9"/>
      <c r="I38" s="1"/>
      <c r="J38" s="12"/>
      <c r="K38" s="12"/>
      <c r="L38" s="13"/>
    </row>
    <row r="39" spans="4:12" ht="12.6" thickBot="1" x14ac:dyDescent="0.3"/>
    <row r="40" spans="4:12" x14ac:dyDescent="0.25">
      <c r="J40" s="84" t="s">
        <v>41</v>
      </c>
      <c r="K40" s="85"/>
      <c r="L40" s="86">
        <f>SUM(Tabla13456789[Estimación Prespuestaria])</f>
        <v>7000</v>
      </c>
    </row>
    <row r="41" spans="4:12" x14ac:dyDescent="0.25">
      <c r="J41" s="87"/>
      <c r="K41" s="88" t="s">
        <v>14</v>
      </c>
      <c r="L41" s="89">
        <f ca="1">+SUMIF(Tabla13456789[[#All],[Prioridad]:[Estimación Prespuestaria]],K41,Tabla13456789[[#All],[Estimación Prespuestaria]])</f>
        <v>0</v>
      </c>
    </row>
    <row r="42" spans="4:12" x14ac:dyDescent="0.25">
      <c r="J42" s="90"/>
      <c r="K42" s="88" t="s">
        <v>16</v>
      </c>
      <c r="L42" s="91">
        <f ca="1">+SUMIF(Tabla13456789[[#All],[Prioridad]:[Estimación Prespuestaria]],K42,Tabla13456789[[#All],[Estimación Prespuestaria]])</f>
        <v>7000</v>
      </c>
    </row>
    <row r="43" spans="4:12" x14ac:dyDescent="0.25">
      <c r="J43" s="90"/>
      <c r="K43" s="88" t="s">
        <v>17</v>
      </c>
      <c r="L43" s="91">
        <f ca="1">+SUMIF(Tabla13456789[[#All],[Prioridad]:[Estimación Prespuestaria]],K43,Tabla13456789[[#All],[Estimación Prespuestaria]])</f>
        <v>0</v>
      </c>
    </row>
    <row r="44" spans="4:12" x14ac:dyDescent="0.25">
      <c r="J44" s="90"/>
      <c r="K44" s="88" t="s">
        <v>13</v>
      </c>
      <c r="L44" s="91">
        <f ca="1">+SUMIF(Tabla13456789[[#All],[Prioridad]:[Estimación Prespuestaria]],K44,Tabla13456789[[#All],[Estimación Prespuestaria]])</f>
        <v>0</v>
      </c>
    </row>
    <row r="45" spans="4:12" ht="12.6" thickBot="1" x14ac:dyDescent="0.3">
      <c r="J45" s="92"/>
      <c r="K45" s="93"/>
      <c r="L45" s="94"/>
    </row>
  </sheetData>
  <mergeCells count="2">
    <mergeCell ref="E6:F6"/>
    <mergeCell ref="E21:F21"/>
  </mergeCells>
  <conditionalFormatting sqref="F30 F38">
    <cfRule type="containsText" dxfId="171" priority="67" operator="containsText" text="SÍ">
      <formula>NOT(ISERROR(SEARCH("SÍ",F30)))</formula>
    </cfRule>
    <cfRule type="containsText" dxfId="170" priority="68" operator="containsText" text="NO">
      <formula>NOT(ISERROR(SEARCH("NO",F30)))</formula>
    </cfRule>
  </conditionalFormatting>
  <conditionalFormatting sqref="I38">
    <cfRule type="containsText" dxfId="169" priority="61" operator="containsText" text="Baja">
      <formula>NOT(ISERROR(SEARCH("Baja",I38)))</formula>
    </cfRule>
    <cfRule type="containsText" dxfId="168" priority="62" operator="containsText" text="Media">
      <formula>NOT(ISERROR(SEARCH("Media",I38)))</formula>
    </cfRule>
    <cfRule type="containsText" dxfId="167" priority="63" operator="containsText" text="Alta">
      <formula>NOT(ISERROR(SEARCH("Alta",I38)))</formula>
    </cfRule>
    <cfRule type="containsText" dxfId="166" priority="64" operator="containsText" text="No procede">
      <formula>NOT(ISERROR(SEARCH("No procede",I38)))</formula>
    </cfRule>
  </conditionalFormatting>
  <conditionalFormatting sqref="F37">
    <cfRule type="containsText" dxfId="165" priority="47" operator="containsText" text="SÍ">
      <formula>NOT(ISERROR(SEARCH("SÍ",F37)))</formula>
    </cfRule>
    <cfRule type="containsText" dxfId="164" priority="48" operator="containsText" text="NO">
      <formula>NOT(ISERROR(SEARCH("NO",F37)))</formula>
    </cfRule>
  </conditionalFormatting>
  <conditionalFormatting sqref="I37">
    <cfRule type="containsText" dxfId="163" priority="43" operator="containsText" text="Baja">
      <formula>NOT(ISERROR(SEARCH("Baja",I37)))</formula>
    </cfRule>
    <cfRule type="containsText" dxfId="162" priority="44" operator="containsText" text="Media">
      <formula>NOT(ISERROR(SEARCH("Media",I37)))</formula>
    </cfRule>
    <cfRule type="containsText" dxfId="161" priority="45" operator="containsText" text="Alta">
      <formula>NOT(ISERROR(SEARCH("Alta",I37)))</formula>
    </cfRule>
    <cfRule type="containsText" dxfId="160" priority="46" operator="containsText" text="No procede">
      <formula>NOT(ISERROR(SEARCH("No procede",I37)))</formula>
    </cfRule>
  </conditionalFormatting>
  <conditionalFormatting sqref="F28">
    <cfRule type="containsText" dxfId="159" priority="41" operator="containsText" text="SÍ">
      <formula>NOT(ISERROR(SEARCH("SÍ",F28)))</formula>
    </cfRule>
    <cfRule type="containsText" dxfId="158" priority="42" operator="containsText" text="NO">
      <formula>NOT(ISERROR(SEARCH("NO",F28)))</formula>
    </cfRule>
  </conditionalFormatting>
  <conditionalFormatting sqref="I28">
    <cfRule type="containsText" dxfId="157" priority="37" operator="containsText" text="Baja">
      <formula>NOT(ISERROR(SEARCH("Baja",I28)))</formula>
    </cfRule>
    <cfRule type="containsText" dxfId="156" priority="38" operator="containsText" text="Media">
      <formula>NOT(ISERROR(SEARCH("Media",I28)))</formula>
    </cfRule>
    <cfRule type="containsText" dxfId="155" priority="39" operator="containsText" text="Alta">
      <formula>NOT(ISERROR(SEARCH("Alta",I28)))</formula>
    </cfRule>
    <cfRule type="containsText" dxfId="154" priority="40" operator="containsText" text="No procede">
      <formula>NOT(ISERROR(SEARCH("No procede",I28)))</formula>
    </cfRule>
  </conditionalFormatting>
  <conditionalFormatting sqref="F29">
    <cfRule type="containsText" dxfId="153" priority="35" operator="containsText" text="SÍ">
      <formula>NOT(ISERROR(SEARCH("SÍ",F29)))</formula>
    </cfRule>
    <cfRule type="containsText" dxfId="152" priority="36" operator="containsText" text="NO">
      <formula>NOT(ISERROR(SEARCH("NO",F29)))</formula>
    </cfRule>
  </conditionalFormatting>
  <conditionalFormatting sqref="I29">
    <cfRule type="containsText" dxfId="151" priority="31" operator="containsText" text="Baja">
      <formula>NOT(ISERROR(SEARCH("Baja",I29)))</formula>
    </cfRule>
    <cfRule type="containsText" dxfId="150" priority="32" operator="containsText" text="Media">
      <formula>NOT(ISERROR(SEARCH("Media",I29)))</formula>
    </cfRule>
    <cfRule type="containsText" dxfId="149" priority="33" operator="containsText" text="Alta">
      <formula>NOT(ISERROR(SEARCH("Alta",I29)))</formula>
    </cfRule>
    <cfRule type="containsText" dxfId="148" priority="34" operator="containsText" text="No procede">
      <formula>NOT(ISERROR(SEARCH("No procede",I29)))</formula>
    </cfRule>
  </conditionalFormatting>
  <conditionalFormatting sqref="F31:F34">
    <cfRule type="containsText" dxfId="147" priority="29" operator="containsText" text="SÍ">
      <formula>NOT(ISERROR(SEARCH("SÍ",F31)))</formula>
    </cfRule>
    <cfRule type="containsText" dxfId="146" priority="30" operator="containsText" text="NO">
      <formula>NOT(ISERROR(SEARCH("NO",F31)))</formula>
    </cfRule>
  </conditionalFormatting>
  <conditionalFormatting sqref="I31:I34">
    <cfRule type="containsText" dxfId="145" priority="25" operator="containsText" text="Baja">
      <formula>NOT(ISERROR(SEARCH("Baja",I31)))</formula>
    </cfRule>
    <cfRule type="containsText" dxfId="144" priority="26" operator="containsText" text="Media">
      <formula>NOT(ISERROR(SEARCH("Media",I31)))</formula>
    </cfRule>
    <cfRule type="containsText" dxfId="143" priority="27" operator="containsText" text="Alta">
      <formula>NOT(ISERROR(SEARCH("Alta",I31)))</formula>
    </cfRule>
    <cfRule type="containsText" dxfId="142" priority="28" operator="containsText" text="No procede">
      <formula>NOT(ISERROR(SEARCH("No procede",I31)))</formula>
    </cfRule>
  </conditionalFormatting>
  <conditionalFormatting sqref="I30">
    <cfRule type="containsText" dxfId="141" priority="21" operator="containsText" text="Baja">
      <formula>NOT(ISERROR(SEARCH("Baja",I30)))</formula>
    </cfRule>
    <cfRule type="containsText" dxfId="140" priority="22" operator="containsText" text="Media">
      <formula>NOT(ISERROR(SEARCH("Media",I30)))</formula>
    </cfRule>
    <cfRule type="containsText" dxfId="139" priority="23" operator="containsText" text="Alta">
      <formula>NOT(ISERROR(SEARCH("Alta",I30)))</formula>
    </cfRule>
    <cfRule type="containsText" dxfId="138" priority="24" operator="containsText" text="No procede">
      <formula>NOT(ISERROR(SEARCH("No procede",I30)))</formula>
    </cfRule>
  </conditionalFormatting>
  <conditionalFormatting sqref="F35">
    <cfRule type="containsText" dxfId="137" priority="19" operator="containsText" text="SÍ">
      <formula>NOT(ISERROR(SEARCH("SÍ",F35)))</formula>
    </cfRule>
    <cfRule type="containsText" dxfId="136" priority="20" operator="containsText" text="NO">
      <formula>NOT(ISERROR(SEARCH("NO",F35)))</formula>
    </cfRule>
  </conditionalFormatting>
  <conditionalFormatting sqref="I35">
    <cfRule type="containsText" dxfId="135" priority="15" operator="containsText" text="Baja">
      <formula>NOT(ISERROR(SEARCH("Baja",I35)))</formula>
    </cfRule>
    <cfRule type="containsText" dxfId="134" priority="16" operator="containsText" text="Media">
      <formula>NOT(ISERROR(SEARCH("Media",I35)))</formula>
    </cfRule>
    <cfRule type="containsText" dxfId="133" priority="17" operator="containsText" text="Alta">
      <formula>NOT(ISERROR(SEARCH("Alta",I35)))</formula>
    </cfRule>
    <cfRule type="containsText" dxfId="132" priority="18" operator="containsText" text="No procede">
      <formula>NOT(ISERROR(SEARCH("No procede",I35)))</formula>
    </cfRule>
  </conditionalFormatting>
  <conditionalFormatting sqref="F36">
    <cfRule type="containsText" dxfId="131" priority="13" operator="containsText" text="SÍ">
      <formula>NOT(ISERROR(SEARCH("SÍ",F36)))</formula>
    </cfRule>
    <cfRule type="containsText" dxfId="130" priority="14" operator="containsText" text="NO">
      <formula>NOT(ISERROR(SEARCH("NO",F36)))</formula>
    </cfRule>
  </conditionalFormatting>
  <conditionalFormatting sqref="I36">
    <cfRule type="containsText" dxfId="129" priority="9" operator="containsText" text="Baja">
      <formula>NOT(ISERROR(SEARCH("Baja",I36)))</formula>
    </cfRule>
    <cfRule type="containsText" dxfId="128" priority="10" operator="containsText" text="Media">
      <formula>NOT(ISERROR(SEARCH("Media",I36)))</formula>
    </cfRule>
    <cfRule type="containsText" dxfId="127" priority="11" operator="containsText" text="Alta">
      <formula>NOT(ISERROR(SEARCH("Alta",I36)))</formula>
    </cfRule>
    <cfRule type="containsText" dxfId="126" priority="12" operator="containsText" text="No procede">
      <formula>NOT(ISERROR(SEARCH("No procede",I36)))</formula>
    </cfRule>
  </conditionalFormatting>
  <conditionalFormatting sqref="K41:K43">
    <cfRule type="containsText" dxfId="125" priority="5" operator="containsText" text="Baja">
      <formula>NOT(ISERROR(SEARCH("Baja",K41)))</formula>
    </cfRule>
    <cfRule type="containsText" dxfId="124" priority="6" operator="containsText" text="Media">
      <formula>NOT(ISERROR(SEARCH("Media",K41)))</formula>
    </cfRule>
    <cfRule type="containsText" dxfId="123" priority="7" operator="containsText" text="Alta">
      <formula>NOT(ISERROR(SEARCH("Alta",K41)))</formula>
    </cfRule>
    <cfRule type="containsText" dxfId="122" priority="8" operator="containsText" text="No procede">
      <formula>NOT(ISERROR(SEARCH("No procede",K41)))</formula>
    </cfRule>
  </conditionalFormatting>
  <conditionalFormatting sqref="K44">
    <cfRule type="containsText" dxfId="121" priority="1" operator="containsText" text="Baja">
      <formula>NOT(ISERROR(SEARCH("Baja",K44)))</formula>
    </cfRule>
    <cfRule type="containsText" dxfId="120" priority="2" operator="containsText" text="Media">
      <formula>NOT(ISERROR(SEARCH("Media",K44)))</formula>
    </cfRule>
    <cfRule type="containsText" dxfId="119" priority="3" operator="containsText" text="Alta">
      <formula>NOT(ISERROR(SEARCH("Alta",K44)))</formula>
    </cfRule>
    <cfRule type="containsText" dxfId="118" priority="4" operator="containsText" text="No procede">
      <formula>NOT(ISERROR(SEARCH("No procede",K44)))</formula>
    </cfRule>
  </conditionalFormatting>
  <pageMargins left="0.7" right="0.7" top="0.75" bottom="0.75" header="0.3" footer="0.3"/>
  <pageSetup paperSize="9" scale="53" fitToHeight="0" orientation="portrait" r:id="rId1"/>
  <headerFooter>
    <oddHeader>&amp;L&amp;F&amp;R&amp;A</oddHeader>
    <oddFooter>&amp;L&amp;P - &amp;N&amp;R&amp;D</oddFooter>
  </headerFooter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2:L36"/>
  <sheetViews>
    <sheetView tabSelected="1" topLeftCell="A28" zoomScale="106" zoomScaleNormal="106" workbookViewId="0">
      <selection activeCell="J31" sqref="J31"/>
    </sheetView>
  </sheetViews>
  <sheetFormatPr baseColWidth="10" defaultColWidth="11.44140625" defaultRowHeight="12" x14ac:dyDescent="0.25"/>
  <cols>
    <col min="1" max="3" width="11.44140625" style="2"/>
    <col min="4" max="4" width="13.44140625" style="2" customWidth="1"/>
    <col min="5" max="5" width="24" style="15" customWidth="1"/>
    <col min="6" max="6" width="14.109375" style="6" customWidth="1"/>
    <col min="7" max="8" width="29.5546875" style="16" customWidth="1"/>
    <col min="9" max="9" width="13" style="2" customWidth="1"/>
    <col min="10" max="10" width="11.44140625" style="11" bestFit="1" customWidth="1"/>
    <col min="11" max="11" width="12.5546875" style="11" bestFit="1" customWidth="1"/>
    <col min="12" max="12" width="14.6640625" style="7" bestFit="1" customWidth="1"/>
    <col min="13" max="16384" width="11.44140625" style="2"/>
  </cols>
  <sheetData>
    <row r="2" spans="4:12" x14ac:dyDescent="0.25">
      <c r="H2" s="16" t="s">
        <v>15</v>
      </c>
      <c r="I2" s="2" t="s">
        <v>14</v>
      </c>
    </row>
    <row r="3" spans="4:12" x14ac:dyDescent="0.25">
      <c r="I3" s="2" t="s">
        <v>16</v>
      </c>
    </row>
    <row r="4" spans="4:12" x14ac:dyDescent="0.25">
      <c r="I4" s="2" t="s">
        <v>17</v>
      </c>
    </row>
    <row r="5" spans="4:12" x14ac:dyDescent="0.25">
      <c r="I5" s="2" t="s">
        <v>13</v>
      </c>
    </row>
    <row r="9" spans="4:12" ht="72" customHeight="1" x14ac:dyDescent="0.25">
      <c r="D9" s="101" t="s">
        <v>113</v>
      </c>
      <c r="E9" s="102" t="s">
        <v>3</v>
      </c>
      <c r="F9" s="103" t="s">
        <v>5</v>
      </c>
      <c r="G9" s="104" t="s">
        <v>6</v>
      </c>
      <c r="H9" s="104" t="s">
        <v>7</v>
      </c>
      <c r="I9" s="104" t="s">
        <v>8</v>
      </c>
      <c r="J9" s="105" t="s">
        <v>18</v>
      </c>
      <c r="K9" s="82" t="s">
        <v>174</v>
      </c>
      <c r="L9" s="106" t="s">
        <v>9</v>
      </c>
    </row>
    <row r="10" spans="4:12" ht="35.25" customHeight="1" x14ac:dyDescent="0.25">
      <c r="D10" s="8" t="s">
        <v>134</v>
      </c>
      <c r="E10" s="14" t="s">
        <v>133</v>
      </c>
      <c r="F10" s="4"/>
      <c r="G10" s="9"/>
      <c r="H10" s="9"/>
      <c r="I10" s="4"/>
      <c r="J10" s="12"/>
      <c r="K10" s="12"/>
      <c r="L10" s="13">
        <v>0</v>
      </c>
    </row>
    <row r="11" spans="4:12" ht="35.25" customHeight="1" x14ac:dyDescent="0.25">
      <c r="D11" s="8" t="s">
        <v>135</v>
      </c>
      <c r="E11" s="14" t="s">
        <v>114</v>
      </c>
      <c r="F11" s="4"/>
      <c r="G11" s="9"/>
      <c r="H11" s="9"/>
      <c r="I11" s="4"/>
      <c r="J11" s="12"/>
      <c r="K11" s="12"/>
      <c r="L11" s="13">
        <v>0</v>
      </c>
    </row>
    <row r="12" spans="4:12" ht="72" customHeight="1" x14ac:dyDescent="0.25">
      <c r="D12" s="8"/>
      <c r="E12" s="9" t="s">
        <v>115</v>
      </c>
      <c r="F12" s="4" t="s">
        <v>10</v>
      </c>
      <c r="G12" s="9" t="s">
        <v>20</v>
      </c>
      <c r="H12" s="9" t="s">
        <v>28</v>
      </c>
      <c r="I12" s="4" t="s">
        <v>14</v>
      </c>
      <c r="J12" s="12">
        <f>1*4</f>
        <v>4</v>
      </c>
      <c r="K12" s="12">
        <v>400</v>
      </c>
      <c r="L12" s="13">
        <f>+Tabla110[[#This Row],[Medición]]*Tabla110[[#This Row],[Unitario]]</f>
        <v>1600</v>
      </c>
    </row>
    <row r="13" spans="4:12" ht="72" customHeight="1" x14ac:dyDescent="0.25">
      <c r="D13" s="8"/>
      <c r="E13" s="3"/>
      <c r="F13" s="4" t="s">
        <v>10</v>
      </c>
      <c r="G13" s="9" t="s">
        <v>34</v>
      </c>
      <c r="H13" s="9" t="s">
        <v>28</v>
      </c>
      <c r="I13" s="4" t="s">
        <v>14</v>
      </c>
      <c r="J13" s="12">
        <v>1.5</v>
      </c>
      <c r="K13" s="12">
        <v>400</v>
      </c>
      <c r="L13" s="13">
        <f>+Tabla110[[#This Row],[Medición]]*Tabla110[[#This Row],[Unitario]]</f>
        <v>600</v>
      </c>
    </row>
    <row r="14" spans="4:12" ht="72" customHeight="1" x14ac:dyDescent="0.25">
      <c r="D14" s="8"/>
      <c r="E14" s="3"/>
      <c r="F14" s="4" t="s">
        <v>10</v>
      </c>
      <c r="G14" s="9" t="s">
        <v>35</v>
      </c>
      <c r="H14" s="9" t="s">
        <v>119</v>
      </c>
      <c r="I14" s="4" t="s">
        <v>14</v>
      </c>
      <c r="J14" s="12">
        <v>2</v>
      </c>
      <c r="K14" s="12">
        <v>350</v>
      </c>
      <c r="L14" s="13">
        <f>+Tabla110[[#This Row],[Medición]]*Tabla110[[#This Row],[Unitario]]</f>
        <v>700</v>
      </c>
    </row>
    <row r="15" spans="4:12" ht="72" customHeight="1" x14ac:dyDescent="0.25">
      <c r="D15" s="10"/>
      <c r="E15" s="9" t="s">
        <v>117</v>
      </c>
      <c r="F15" s="4" t="s">
        <v>10</v>
      </c>
      <c r="G15" s="9" t="s">
        <v>21</v>
      </c>
      <c r="H15" s="9" t="s">
        <v>22</v>
      </c>
      <c r="I15" s="4" t="s">
        <v>16</v>
      </c>
      <c r="J15" s="12">
        <v>1</v>
      </c>
      <c r="K15" s="12">
        <v>25000</v>
      </c>
      <c r="L15" s="13">
        <f>+Tabla110[[#This Row],[Medición]]*Tabla110[[#This Row],[Unitario]]</f>
        <v>25000</v>
      </c>
    </row>
    <row r="16" spans="4:12" ht="72" customHeight="1" x14ac:dyDescent="0.25">
      <c r="D16" s="10"/>
      <c r="E16" s="9" t="s">
        <v>118</v>
      </c>
      <c r="F16" s="4" t="s">
        <v>10</v>
      </c>
      <c r="G16" s="9" t="s">
        <v>120</v>
      </c>
      <c r="H16" s="9" t="s">
        <v>13</v>
      </c>
      <c r="I16" s="4"/>
      <c r="J16" s="12"/>
      <c r="K16" s="12"/>
      <c r="L16" s="13">
        <f>+Tabla110[[#This Row],[Medición]]*Tabla110[[#This Row],[Unitario]]</f>
        <v>0</v>
      </c>
    </row>
    <row r="17" spans="4:12" ht="35.25" customHeight="1" x14ac:dyDescent="0.25">
      <c r="D17" s="8" t="s">
        <v>136</v>
      </c>
      <c r="E17" s="14" t="s">
        <v>121</v>
      </c>
      <c r="F17" s="4"/>
      <c r="G17" s="9"/>
      <c r="H17" s="9"/>
      <c r="I17" s="4"/>
      <c r="J17" s="12"/>
      <c r="K17" s="12"/>
      <c r="L17" s="13">
        <v>0</v>
      </c>
    </row>
    <row r="18" spans="4:12" ht="72" customHeight="1" x14ac:dyDescent="0.25">
      <c r="D18" s="8"/>
      <c r="E18" s="9" t="s">
        <v>122</v>
      </c>
      <c r="F18" s="4" t="s">
        <v>10</v>
      </c>
      <c r="G18" s="9" t="s">
        <v>123</v>
      </c>
      <c r="H18" s="9" t="s">
        <v>13</v>
      </c>
      <c r="I18" s="4"/>
      <c r="J18" s="12"/>
      <c r="K18" s="12"/>
      <c r="L18" s="13">
        <f>+Tabla110[[#This Row],[Medición]]*Tabla110[[#This Row],[Unitario]]</f>
        <v>0</v>
      </c>
    </row>
    <row r="19" spans="4:12" ht="72" customHeight="1" x14ac:dyDescent="0.25">
      <c r="D19" s="10"/>
      <c r="E19" s="9" t="s">
        <v>4</v>
      </c>
      <c r="F19" s="4"/>
      <c r="G19" s="9" t="s">
        <v>124</v>
      </c>
      <c r="H19" s="9"/>
      <c r="I19" s="4"/>
      <c r="J19" s="12"/>
      <c r="K19" s="12"/>
      <c r="L19" s="13">
        <f>+Tabla110[[#This Row],[Medición]]*Tabla110[[#This Row],[Unitario]]</f>
        <v>0</v>
      </c>
    </row>
    <row r="20" spans="4:12" ht="72" customHeight="1" x14ac:dyDescent="0.25">
      <c r="D20" s="10"/>
      <c r="E20" s="9" t="s">
        <v>125</v>
      </c>
      <c r="F20" s="4"/>
      <c r="G20" s="9" t="s">
        <v>126</v>
      </c>
      <c r="H20" s="9"/>
      <c r="I20" s="4"/>
      <c r="J20" s="12"/>
      <c r="K20" s="12"/>
      <c r="L20" s="13">
        <f>+Tabla110[[#This Row],[Medición]]*Tabla110[[#This Row],[Unitario]]</f>
        <v>0</v>
      </c>
    </row>
    <row r="21" spans="4:12" ht="72" customHeight="1" x14ac:dyDescent="0.25">
      <c r="D21" s="10"/>
      <c r="E21" s="9" t="s">
        <v>127</v>
      </c>
      <c r="F21" s="4"/>
      <c r="G21" s="9" t="s">
        <v>126</v>
      </c>
      <c r="H21" s="9"/>
      <c r="I21" s="4"/>
      <c r="J21" s="12"/>
      <c r="K21" s="12"/>
      <c r="L21" s="13">
        <f>+Tabla110[[#This Row],[Medición]]*Tabla110[[#This Row],[Unitario]]</f>
        <v>0</v>
      </c>
    </row>
    <row r="22" spans="4:12" ht="72" customHeight="1" x14ac:dyDescent="0.25">
      <c r="D22" s="10"/>
      <c r="E22" s="9" t="s">
        <v>128</v>
      </c>
      <c r="F22" s="4"/>
      <c r="G22" s="9" t="s">
        <v>124</v>
      </c>
      <c r="H22" s="9"/>
      <c r="I22" s="4"/>
      <c r="J22" s="12"/>
      <c r="K22" s="12"/>
      <c r="L22" s="13">
        <f>+Tabla110[[#This Row],[Medición]]*Tabla110[[#This Row],[Unitario]]</f>
        <v>0</v>
      </c>
    </row>
    <row r="23" spans="4:12" ht="72" customHeight="1" x14ac:dyDescent="0.25">
      <c r="D23" s="10"/>
      <c r="E23" s="9" t="s">
        <v>129</v>
      </c>
      <c r="F23" s="4"/>
      <c r="G23" s="9" t="s">
        <v>124</v>
      </c>
      <c r="H23" s="9"/>
      <c r="I23" s="4"/>
      <c r="J23" s="12"/>
      <c r="K23" s="12"/>
      <c r="L23" s="13">
        <f>+Tabla110[[#This Row],[Medición]]*Tabla110[[#This Row],[Unitario]]</f>
        <v>0</v>
      </c>
    </row>
    <row r="24" spans="4:12" ht="72" customHeight="1" x14ac:dyDescent="0.25">
      <c r="D24" s="10"/>
      <c r="E24" s="9" t="s">
        <v>130</v>
      </c>
      <c r="F24" s="4"/>
      <c r="G24" s="9" t="s">
        <v>124</v>
      </c>
      <c r="H24" s="9"/>
      <c r="I24" s="4"/>
      <c r="J24" s="12"/>
      <c r="K24" s="12"/>
      <c r="L24" s="13">
        <f>+Tabla110[[#This Row],[Medición]]*Tabla110[[#This Row],[Unitario]]</f>
        <v>0</v>
      </c>
    </row>
    <row r="25" spans="4:12" ht="72" customHeight="1" x14ac:dyDescent="0.25">
      <c r="D25" s="10"/>
      <c r="E25" s="9" t="s">
        <v>131</v>
      </c>
      <c r="F25" s="4" t="s">
        <v>10</v>
      </c>
      <c r="G25" s="9" t="s">
        <v>132</v>
      </c>
      <c r="H25" s="9" t="s">
        <v>163</v>
      </c>
      <c r="I25" s="4" t="s">
        <v>16</v>
      </c>
      <c r="J25" s="12">
        <v>25</v>
      </c>
      <c r="K25" s="12">
        <v>80</v>
      </c>
      <c r="L25" s="13">
        <f>+Tabla110[[#This Row],[Medición]]*Tabla110[[#This Row],[Unitario]]</f>
        <v>2000</v>
      </c>
    </row>
    <row r="26" spans="4:12" ht="47.25" customHeight="1" x14ac:dyDescent="0.25">
      <c r="D26" s="8" t="s">
        <v>137</v>
      </c>
      <c r="E26" s="14" t="s">
        <v>139</v>
      </c>
      <c r="F26" s="4"/>
      <c r="G26" s="9"/>
      <c r="H26" s="9"/>
      <c r="I26" s="4"/>
      <c r="J26" s="12"/>
      <c r="K26" s="12"/>
      <c r="L26" s="13">
        <v>0</v>
      </c>
    </row>
    <row r="27" spans="4:12" ht="72" customHeight="1" x14ac:dyDescent="0.25">
      <c r="D27" s="10" t="s">
        <v>138</v>
      </c>
      <c r="E27" s="14" t="s">
        <v>67</v>
      </c>
      <c r="F27" s="4" t="s">
        <v>12</v>
      </c>
      <c r="G27" s="9" t="s">
        <v>140</v>
      </c>
      <c r="H27" s="9" t="s">
        <v>143</v>
      </c>
      <c r="I27" s="4"/>
      <c r="J27" s="12"/>
      <c r="K27" s="12"/>
      <c r="L27" s="13">
        <v>0</v>
      </c>
    </row>
    <row r="28" spans="4:12" ht="72" customHeight="1" x14ac:dyDescent="0.25">
      <c r="D28" s="10" t="s">
        <v>141</v>
      </c>
      <c r="E28" s="14" t="s">
        <v>142</v>
      </c>
      <c r="F28" s="4" t="s">
        <v>12</v>
      </c>
      <c r="G28" s="9" t="s">
        <v>140</v>
      </c>
      <c r="H28" s="9" t="s">
        <v>143</v>
      </c>
      <c r="I28" s="4"/>
      <c r="J28" s="12"/>
      <c r="K28" s="12"/>
      <c r="L28" s="13">
        <f>+Tabla110[[#This Row],[Medición]]*Tabla110[[#This Row],[Unitario]]</f>
        <v>0</v>
      </c>
    </row>
    <row r="29" spans="4:12" ht="72" customHeight="1" x14ac:dyDescent="0.25">
      <c r="D29" s="8"/>
      <c r="E29" s="14"/>
      <c r="F29" s="1"/>
      <c r="G29" s="9"/>
      <c r="H29" s="9"/>
      <c r="I29" s="1"/>
      <c r="J29" s="12"/>
      <c r="K29" s="12"/>
      <c r="L29" s="13"/>
    </row>
    <row r="30" spans="4:12" ht="12.6" thickBot="1" x14ac:dyDescent="0.3"/>
    <row r="31" spans="4:12" x14ac:dyDescent="0.25">
      <c r="J31" s="84" t="s">
        <v>41</v>
      </c>
      <c r="K31" s="85"/>
      <c r="L31" s="86">
        <f>SUM(Tabla110[Estimación Prespuestaria])</f>
        <v>29900</v>
      </c>
    </row>
    <row r="32" spans="4:12" x14ac:dyDescent="0.25">
      <c r="J32" s="87"/>
      <c r="K32" s="88" t="s">
        <v>14</v>
      </c>
      <c r="L32" s="89">
        <f ca="1">+SUMIF(Tabla110[[#All],[Prioridad]:[Estimación Prespuestaria]],K32,Tabla110[[#All],[Estimación Prespuestaria]])</f>
        <v>2900</v>
      </c>
    </row>
    <row r="33" spans="10:12" x14ac:dyDescent="0.25">
      <c r="J33" s="90"/>
      <c r="K33" s="88" t="s">
        <v>16</v>
      </c>
      <c r="L33" s="91">
        <f ca="1">+SUMIF(Tabla110[[#All],[Prioridad]:[Estimación Prespuestaria]],K33,Tabla110[[#All],[Estimación Prespuestaria]])</f>
        <v>27000</v>
      </c>
    </row>
    <row r="34" spans="10:12" x14ac:dyDescent="0.25">
      <c r="J34" s="90"/>
      <c r="K34" s="88" t="s">
        <v>17</v>
      </c>
      <c r="L34" s="91">
        <f ca="1">+SUMIF(Tabla110[[#All],[Prioridad]:[Estimación Prespuestaria]],K34,Tabla110[[#All],[Estimación Prespuestaria]])</f>
        <v>0</v>
      </c>
    </row>
    <row r="35" spans="10:12" x14ac:dyDescent="0.25">
      <c r="J35" s="90"/>
      <c r="K35" s="88" t="s">
        <v>13</v>
      </c>
      <c r="L35" s="91">
        <f ca="1">+SUMIF(Tabla110[[#All],[Prioridad]:[Estimación Prespuestaria]],K35,Tabla110[[#All],[Estimación Prespuestaria]])</f>
        <v>0</v>
      </c>
    </row>
    <row r="36" spans="10:12" ht="12.6" thickBot="1" x14ac:dyDescent="0.3">
      <c r="J36" s="92"/>
      <c r="K36" s="93"/>
      <c r="L36" s="94"/>
    </row>
  </sheetData>
  <conditionalFormatting sqref="F10 F19 F21:F22 F24:F25 F29">
    <cfRule type="containsText" dxfId="104" priority="109" operator="containsText" text="SÍ">
      <formula>NOT(ISERROR(SEARCH("SÍ",F10)))</formula>
    </cfRule>
    <cfRule type="containsText" dxfId="103" priority="110" operator="containsText" text="NO">
      <formula>NOT(ISERROR(SEARCH("NO",F10)))</formula>
    </cfRule>
  </conditionalFormatting>
  <conditionalFormatting sqref="F12">
    <cfRule type="containsText" dxfId="102" priority="107" operator="containsText" text="SÍ">
      <formula>NOT(ISERROR(SEARCH("SÍ",F12)))</formula>
    </cfRule>
    <cfRule type="containsText" dxfId="101" priority="108" operator="containsText" text="NO">
      <formula>NOT(ISERROR(SEARCH("NO",F12)))</formula>
    </cfRule>
  </conditionalFormatting>
  <conditionalFormatting sqref="I10 I19 I21:I22 I24:I25 I28:I29">
    <cfRule type="containsText" dxfId="100" priority="101" operator="containsText" text="Baja">
      <formula>NOT(ISERROR(SEARCH("Baja",I10)))</formula>
    </cfRule>
    <cfRule type="containsText" dxfId="99" priority="102" operator="containsText" text="Media">
      <formula>NOT(ISERROR(SEARCH("Media",I10)))</formula>
    </cfRule>
    <cfRule type="containsText" dxfId="98" priority="103" operator="containsText" text="Alta">
      <formula>NOT(ISERROR(SEARCH("Alta",I10)))</formula>
    </cfRule>
    <cfRule type="containsText" dxfId="97" priority="104" operator="containsText" text="No procede">
      <formula>NOT(ISERROR(SEARCH("No procede",I10)))</formula>
    </cfRule>
  </conditionalFormatting>
  <conditionalFormatting sqref="I12:I13">
    <cfRule type="containsText" dxfId="96" priority="89" operator="containsText" text="Baja">
      <formula>NOT(ISERROR(SEARCH("Baja",I12)))</formula>
    </cfRule>
    <cfRule type="containsText" dxfId="95" priority="90" operator="containsText" text="Media">
      <formula>NOT(ISERROR(SEARCH("Media",I12)))</formula>
    </cfRule>
    <cfRule type="containsText" dxfId="94" priority="91" operator="containsText" text="Alta">
      <formula>NOT(ISERROR(SEARCH("Alta",I12)))</formula>
    </cfRule>
    <cfRule type="containsText" dxfId="93" priority="92" operator="containsText" text="No procede">
      <formula>NOT(ISERROR(SEARCH("No procede",I12)))</formula>
    </cfRule>
  </conditionalFormatting>
  <conditionalFormatting sqref="F13">
    <cfRule type="containsText" dxfId="92" priority="87" operator="containsText" text="SÍ">
      <formula>NOT(ISERROR(SEARCH("SÍ",F13)))</formula>
    </cfRule>
    <cfRule type="containsText" dxfId="91" priority="88" operator="containsText" text="NO">
      <formula>NOT(ISERROR(SEARCH("NO",F13)))</formula>
    </cfRule>
  </conditionalFormatting>
  <conditionalFormatting sqref="F14">
    <cfRule type="containsText" dxfId="90" priority="85" operator="containsText" text="SÍ">
      <formula>NOT(ISERROR(SEARCH("SÍ",F14)))</formula>
    </cfRule>
    <cfRule type="containsText" dxfId="89" priority="86" operator="containsText" text="NO">
      <formula>NOT(ISERROR(SEARCH("NO",F14)))</formula>
    </cfRule>
  </conditionalFormatting>
  <conditionalFormatting sqref="I16">
    <cfRule type="containsText" dxfId="88" priority="75" operator="containsText" text="Baja">
      <formula>NOT(ISERROR(SEARCH("Baja",I16)))</formula>
    </cfRule>
    <cfRule type="containsText" dxfId="87" priority="76" operator="containsText" text="Media">
      <formula>NOT(ISERROR(SEARCH("Media",I16)))</formula>
    </cfRule>
    <cfRule type="containsText" dxfId="86" priority="77" operator="containsText" text="Alta">
      <formula>NOT(ISERROR(SEARCH("Alta",I16)))</formula>
    </cfRule>
    <cfRule type="containsText" dxfId="85" priority="78" operator="containsText" text="No procede">
      <formula>NOT(ISERROR(SEARCH("No procede",I16)))</formula>
    </cfRule>
  </conditionalFormatting>
  <conditionalFormatting sqref="F16">
    <cfRule type="containsText" dxfId="84" priority="73" operator="containsText" text="SÍ">
      <formula>NOT(ISERROR(SEARCH("SÍ",F16)))</formula>
    </cfRule>
    <cfRule type="containsText" dxfId="83" priority="74" operator="containsText" text="NO">
      <formula>NOT(ISERROR(SEARCH("NO",F16)))</formula>
    </cfRule>
  </conditionalFormatting>
  <conditionalFormatting sqref="F15">
    <cfRule type="containsText" dxfId="82" priority="69" operator="containsText" text="SÍ">
      <formula>NOT(ISERROR(SEARCH("SÍ",F15)))</formula>
    </cfRule>
    <cfRule type="containsText" dxfId="81" priority="70" operator="containsText" text="NO">
      <formula>NOT(ISERROR(SEARCH("NO",F15)))</formula>
    </cfRule>
  </conditionalFormatting>
  <conditionalFormatting sqref="I15">
    <cfRule type="containsText" dxfId="80" priority="65" operator="containsText" text="Baja">
      <formula>NOT(ISERROR(SEARCH("Baja",I15)))</formula>
    </cfRule>
    <cfRule type="containsText" dxfId="79" priority="66" operator="containsText" text="Media">
      <formula>NOT(ISERROR(SEARCH("Media",I15)))</formula>
    </cfRule>
    <cfRule type="containsText" dxfId="78" priority="67" operator="containsText" text="Alta">
      <formula>NOT(ISERROR(SEARCH("Alta",I15)))</formula>
    </cfRule>
    <cfRule type="containsText" dxfId="77" priority="68" operator="containsText" text="No procede">
      <formula>NOT(ISERROR(SEARCH("No procede",I15)))</formula>
    </cfRule>
  </conditionalFormatting>
  <conditionalFormatting sqref="I14">
    <cfRule type="containsText" dxfId="76" priority="61" operator="containsText" text="Baja">
      <formula>NOT(ISERROR(SEARCH("Baja",I14)))</formula>
    </cfRule>
    <cfRule type="containsText" dxfId="75" priority="62" operator="containsText" text="Media">
      <formula>NOT(ISERROR(SEARCH("Media",I14)))</formula>
    </cfRule>
    <cfRule type="containsText" dxfId="74" priority="63" operator="containsText" text="Alta">
      <formula>NOT(ISERROR(SEARCH("Alta",I14)))</formula>
    </cfRule>
    <cfRule type="containsText" dxfId="73" priority="64" operator="containsText" text="No procede">
      <formula>NOT(ISERROR(SEARCH("No procede",I14)))</formula>
    </cfRule>
  </conditionalFormatting>
  <conditionalFormatting sqref="F18">
    <cfRule type="containsText" dxfId="72" priority="57" operator="containsText" text="SÍ">
      <formula>NOT(ISERROR(SEARCH("SÍ",F18)))</formula>
    </cfRule>
    <cfRule type="containsText" dxfId="71" priority="58" operator="containsText" text="NO">
      <formula>NOT(ISERROR(SEARCH("NO",F18)))</formula>
    </cfRule>
  </conditionalFormatting>
  <conditionalFormatting sqref="I18">
    <cfRule type="containsText" dxfId="70" priority="49" operator="containsText" text="Baja">
      <formula>NOT(ISERROR(SEARCH("Baja",I18)))</formula>
    </cfRule>
    <cfRule type="containsText" dxfId="69" priority="50" operator="containsText" text="Media">
      <formula>NOT(ISERROR(SEARCH("Media",I18)))</formula>
    </cfRule>
    <cfRule type="containsText" dxfId="68" priority="51" operator="containsText" text="Alta">
      <formula>NOT(ISERROR(SEARCH("Alta",I18)))</formula>
    </cfRule>
    <cfRule type="containsText" dxfId="67" priority="52" operator="containsText" text="No procede">
      <formula>NOT(ISERROR(SEARCH("No procede",I18)))</formula>
    </cfRule>
  </conditionalFormatting>
  <conditionalFormatting sqref="F20">
    <cfRule type="containsText" dxfId="66" priority="47" operator="containsText" text="SÍ">
      <formula>NOT(ISERROR(SEARCH("SÍ",F20)))</formula>
    </cfRule>
    <cfRule type="containsText" dxfId="65" priority="48" operator="containsText" text="NO">
      <formula>NOT(ISERROR(SEARCH("NO",F20)))</formula>
    </cfRule>
  </conditionalFormatting>
  <conditionalFormatting sqref="I20">
    <cfRule type="containsText" dxfId="64" priority="43" operator="containsText" text="Baja">
      <formula>NOT(ISERROR(SEARCH("Baja",I20)))</formula>
    </cfRule>
    <cfRule type="containsText" dxfId="63" priority="44" operator="containsText" text="Media">
      <formula>NOT(ISERROR(SEARCH("Media",I20)))</formula>
    </cfRule>
    <cfRule type="containsText" dxfId="62" priority="45" operator="containsText" text="Alta">
      <formula>NOT(ISERROR(SEARCH("Alta",I20)))</formula>
    </cfRule>
    <cfRule type="containsText" dxfId="61" priority="46" operator="containsText" text="No procede">
      <formula>NOT(ISERROR(SEARCH("No procede",I20)))</formula>
    </cfRule>
  </conditionalFormatting>
  <conditionalFormatting sqref="F23">
    <cfRule type="containsText" dxfId="60" priority="41" operator="containsText" text="SÍ">
      <formula>NOT(ISERROR(SEARCH("SÍ",F23)))</formula>
    </cfRule>
    <cfRule type="containsText" dxfId="59" priority="42" operator="containsText" text="NO">
      <formula>NOT(ISERROR(SEARCH("NO",F23)))</formula>
    </cfRule>
  </conditionalFormatting>
  <conditionalFormatting sqref="I23">
    <cfRule type="containsText" dxfId="58" priority="37" operator="containsText" text="Baja">
      <formula>NOT(ISERROR(SEARCH("Baja",I23)))</formula>
    </cfRule>
    <cfRule type="containsText" dxfId="57" priority="38" operator="containsText" text="Media">
      <formula>NOT(ISERROR(SEARCH("Media",I23)))</formula>
    </cfRule>
    <cfRule type="containsText" dxfId="56" priority="39" operator="containsText" text="Alta">
      <formula>NOT(ISERROR(SEARCH("Alta",I23)))</formula>
    </cfRule>
    <cfRule type="containsText" dxfId="55" priority="40" operator="containsText" text="No procede">
      <formula>NOT(ISERROR(SEARCH("No procede",I23)))</formula>
    </cfRule>
  </conditionalFormatting>
  <conditionalFormatting sqref="I27">
    <cfRule type="containsText" dxfId="54" priority="31" operator="containsText" text="Baja">
      <formula>NOT(ISERROR(SEARCH("Baja",I27)))</formula>
    </cfRule>
    <cfRule type="containsText" dxfId="53" priority="32" operator="containsText" text="Media">
      <formula>NOT(ISERROR(SEARCH("Media",I27)))</formula>
    </cfRule>
    <cfRule type="containsText" dxfId="52" priority="33" operator="containsText" text="Alta">
      <formula>NOT(ISERROR(SEARCH("Alta",I27)))</formula>
    </cfRule>
    <cfRule type="containsText" dxfId="51" priority="34" operator="containsText" text="No procede">
      <formula>NOT(ISERROR(SEARCH("No procede",I27)))</formula>
    </cfRule>
  </conditionalFormatting>
  <conditionalFormatting sqref="F27">
    <cfRule type="containsText" dxfId="50" priority="29" operator="containsText" text="SÍ">
      <formula>NOT(ISERROR(SEARCH("SÍ",F27)))</formula>
    </cfRule>
    <cfRule type="containsText" dxfId="49" priority="30" operator="containsText" text="NO">
      <formula>NOT(ISERROR(SEARCH("NO",F27)))</formula>
    </cfRule>
  </conditionalFormatting>
  <conditionalFormatting sqref="F28">
    <cfRule type="containsText" dxfId="48" priority="27" operator="containsText" text="SÍ">
      <formula>NOT(ISERROR(SEARCH("SÍ",F28)))</formula>
    </cfRule>
    <cfRule type="containsText" dxfId="47" priority="28" operator="containsText" text="NO">
      <formula>NOT(ISERROR(SEARCH("NO",F28)))</formula>
    </cfRule>
  </conditionalFormatting>
  <conditionalFormatting sqref="K32:K34">
    <cfRule type="containsText" dxfId="46" priority="23" operator="containsText" text="Baja">
      <formula>NOT(ISERROR(SEARCH("Baja",K32)))</formula>
    </cfRule>
    <cfRule type="containsText" dxfId="45" priority="24" operator="containsText" text="Media">
      <formula>NOT(ISERROR(SEARCH("Media",K32)))</formula>
    </cfRule>
    <cfRule type="containsText" dxfId="44" priority="25" operator="containsText" text="Alta">
      <formula>NOT(ISERROR(SEARCH("Alta",K32)))</formula>
    </cfRule>
    <cfRule type="containsText" dxfId="43" priority="26" operator="containsText" text="No procede">
      <formula>NOT(ISERROR(SEARCH("No procede",K32)))</formula>
    </cfRule>
  </conditionalFormatting>
  <conditionalFormatting sqref="K35">
    <cfRule type="containsText" dxfId="42" priority="19" operator="containsText" text="Baja">
      <formula>NOT(ISERROR(SEARCH("Baja",K35)))</formula>
    </cfRule>
    <cfRule type="containsText" dxfId="41" priority="20" operator="containsText" text="Media">
      <formula>NOT(ISERROR(SEARCH("Media",K35)))</formula>
    </cfRule>
    <cfRule type="containsText" dxfId="40" priority="21" operator="containsText" text="Alta">
      <formula>NOT(ISERROR(SEARCH("Alta",K35)))</formula>
    </cfRule>
    <cfRule type="containsText" dxfId="39" priority="22" operator="containsText" text="No procede">
      <formula>NOT(ISERROR(SEARCH("No procede",K35)))</formula>
    </cfRule>
  </conditionalFormatting>
  <conditionalFormatting sqref="F11">
    <cfRule type="containsText" dxfId="38" priority="17" operator="containsText" text="SÍ">
      <formula>NOT(ISERROR(SEARCH("SÍ",F11)))</formula>
    </cfRule>
    <cfRule type="containsText" dxfId="37" priority="18" operator="containsText" text="NO">
      <formula>NOT(ISERROR(SEARCH("NO",F11)))</formula>
    </cfRule>
  </conditionalFormatting>
  <conditionalFormatting sqref="I11">
    <cfRule type="containsText" dxfId="36" priority="13" operator="containsText" text="Baja">
      <formula>NOT(ISERROR(SEARCH("Baja",I11)))</formula>
    </cfRule>
    <cfRule type="containsText" dxfId="35" priority="14" operator="containsText" text="Media">
      <formula>NOT(ISERROR(SEARCH("Media",I11)))</formula>
    </cfRule>
    <cfRule type="containsText" dxfId="34" priority="15" operator="containsText" text="Alta">
      <formula>NOT(ISERROR(SEARCH("Alta",I11)))</formula>
    </cfRule>
    <cfRule type="containsText" dxfId="33" priority="16" operator="containsText" text="No procede">
      <formula>NOT(ISERROR(SEARCH("No procede",I11)))</formula>
    </cfRule>
  </conditionalFormatting>
  <conditionalFormatting sqref="F17">
    <cfRule type="containsText" dxfId="32" priority="11" operator="containsText" text="SÍ">
      <formula>NOT(ISERROR(SEARCH("SÍ",F17)))</formula>
    </cfRule>
    <cfRule type="containsText" dxfId="31" priority="12" operator="containsText" text="NO">
      <formula>NOT(ISERROR(SEARCH("NO",F17)))</formula>
    </cfRule>
  </conditionalFormatting>
  <conditionalFormatting sqref="I17">
    <cfRule type="containsText" dxfId="30" priority="7" operator="containsText" text="Baja">
      <formula>NOT(ISERROR(SEARCH("Baja",I17)))</formula>
    </cfRule>
    <cfRule type="containsText" dxfId="29" priority="8" operator="containsText" text="Media">
      <formula>NOT(ISERROR(SEARCH("Media",I17)))</formula>
    </cfRule>
    <cfRule type="containsText" dxfId="28" priority="9" operator="containsText" text="Alta">
      <formula>NOT(ISERROR(SEARCH("Alta",I17)))</formula>
    </cfRule>
    <cfRule type="containsText" dxfId="27" priority="10" operator="containsText" text="No procede">
      <formula>NOT(ISERROR(SEARCH("No procede",I17)))</formula>
    </cfRule>
  </conditionalFormatting>
  <conditionalFormatting sqref="F26">
    <cfRule type="containsText" dxfId="26" priority="5" operator="containsText" text="SÍ">
      <formula>NOT(ISERROR(SEARCH("SÍ",F26)))</formula>
    </cfRule>
    <cfRule type="containsText" dxfId="25" priority="6" operator="containsText" text="NO">
      <formula>NOT(ISERROR(SEARCH("NO",F26)))</formula>
    </cfRule>
  </conditionalFormatting>
  <conditionalFormatting sqref="I26">
    <cfRule type="containsText" dxfId="24" priority="1" operator="containsText" text="Baja">
      <formula>NOT(ISERROR(SEARCH("Baja",I26)))</formula>
    </cfRule>
    <cfRule type="containsText" dxfId="23" priority="2" operator="containsText" text="Media">
      <formula>NOT(ISERROR(SEARCH("Media",I26)))</formula>
    </cfRule>
    <cfRule type="containsText" dxfId="22" priority="3" operator="containsText" text="Alta">
      <formula>NOT(ISERROR(SEARCH("Alta",I26)))</formula>
    </cfRule>
    <cfRule type="containsText" dxfId="21" priority="4" operator="containsText" text="No procede">
      <formula>NOT(ISERROR(SEARCH("No procede",I26)))</formula>
    </cfRule>
  </conditionalFormatting>
  <pageMargins left="0.7" right="0.7" top="0.75" bottom="0.75" header="0.3" footer="0.3"/>
  <pageSetup paperSize="9" scale="53" fitToHeight="0" orientation="portrait" r:id="rId1"/>
  <headerFooter>
    <oddHeader>&amp;L&amp;F&amp;R&amp;A</oddHeader>
    <oddFooter>&amp;L&amp;P - &amp;N&amp;R&amp;D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20</vt:i4>
      </vt:variant>
    </vt:vector>
  </HeadingPairs>
  <TitlesOfParts>
    <vt:vector size="31" baseType="lpstr">
      <vt:lpstr>SUA 1</vt:lpstr>
      <vt:lpstr>SUA 2</vt:lpstr>
      <vt:lpstr>SUA 3</vt:lpstr>
      <vt:lpstr>SUA 4</vt:lpstr>
      <vt:lpstr>SUA 05</vt:lpstr>
      <vt:lpstr>SUA 06</vt:lpstr>
      <vt:lpstr>SUA 07</vt:lpstr>
      <vt:lpstr>SUA 08</vt:lpstr>
      <vt:lpstr>SUA 09</vt:lpstr>
      <vt:lpstr>TABLA MEJORA UTIL Y ACCESIBILID</vt:lpstr>
      <vt:lpstr>VALORACIÓN</vt:lpstr>
      <vt:lpstr>'SUA 05'!Área_de_impresión</vt:lpstr>
      <vt:lpstr>'SUA 06'!Área_de_impresión</vt:lpstr>
      <vt:lpstr>'SUA 07'!Área_de_impresión</vt:lpstr>
      <vt:lpstr>'SUA 08'!Área_de_impresión</vt:lpstr>
      <vt:lpstr>'SUA 09'!Área_de_impresión</vt:lpstr>
      <vt:lpstr>'SUA 1'!Área_de_impresión</vt:lpstr>
      <vt:lpstr>'SUA 2'!Área_de_impresión</vt:lpstr>
      <vt:lpstr>'SUA 3'!Área_de_impresión</vt:lpstr>
      <vt:lpstr>'SUA 4'!Área_de_impresión</vt:lpstr>
      <vt:lpstr>'TABLA MEJORA UTIL Y ACCESIBILID'!Área_de_impresión</vt:lpstr>
      <vt:lpstr>VALORACIÓN!Área_de_impresión</vt:lpstr>
      <vt:lpstr>'SUA 05'!Títulos_a_imprimir</vt:lpstr>
      <vt:lpstr>'SUA 06'!Títulos_a_imprimir</vt:lpstr>
      <vt:lpstr>'SUA 07'!Títulos_a_imprimir</vt:lpstr>
      <vt:lpstr>'SUA 08'!Títulos_a_imprimir</vt:lpstr>
      <vt:lpstr>'SUA 09'!Títulos_a_imprimir</vt:lpstr>
      <vt:lpstr>'SUA 1'!Títulos_a_imprimir</vt:lpstr>
      <vt:lpstr>'SUA 2'!Títulos_a_imprimir</vt:lpstr>
      <vt:lpstr>'SUA 3'!Títulos_a_imprimir</vt:lpstr>
      <vt:lpstr>'SUA 4'!Títulos_a_imprimir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Meneu Díaz</dc:creator>
  <cp:lastModifiedBy>admon</cp:lastModifiedBy>
  <cp:lastPrinted>2022-03-08T16:49:25Z</cp:lastPrinted>
  <dcterms:created xsi:type="dcterms:W3CDTF">2022-02-02T08:06:53Z</dcterms:created>
  <dcterms:modified xsi:type="dcterms:W3CDTF">2022-11-14T07:49:07Z</dcterms:modified>
</cp:coreProperties>
</file>