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on\Documents\COLEGIO\SECRETARIA\CIRCULARES\2022\"/>
    </mc:Choice>
  </mc:AlternateContent>
  <bookViews>
    <workbookView xWindow="0" yWindow="0" windowWidth="23040" windowHeight="9264" activeTab="6"/>
  </bookViews>
  <sheets>
    <sheet name="TABLA MEJORA INCENDIOS" sheetId="15" r:id="rId1"/>
    <sheet name="SI 1-2" sheetId="11" r:id="rId2"/>
    <sheet name="SI 3" sheetId="1" r:id="rId3"/>
    <sheet name="SI 4" sheetId="12" r:id="rId4"/>
    <sheet name="SI 5" sheetId="13" r:id="rId5"/>
    <sheet name="SI 6" sheetId="14" r:id="rId6"/>
    <sheet name="VALORACIÓN" sheetId="10" r:id="rId7"/>
  </sheets>
  <definedNames>
    <definedName name="_xlnm._FilterDatabase" localSheetId="0" hidden="1">'TABLA MEJORA INCENDIOS'!$C$3:$J$3</definedName>
    <definedName name="_xlnm.Print_Area" localSheetId="1">'SI 1-2'!$D$9:$L$31</definedName>
    <definedName name="_xlnm.Print_Area" localSheetId="2">'SI 3'!$D$9:$L$31</definedName>
    <definedName name="_xlnm.Print_Area" localSheetId="3">'SI 4'!$D$9:$L$31</definedName>
    <definedName name="_xlnm.Print_Area" localSheetId="4">'SI 5'!$D$9:$L$22</definedName>
    <definedName name="_xlnm.Print_Area" localSheetId="5">'SI 6'!$D$9:$L$18</definedName>
    <definedName name="_xlnm.Print_Area" localSheetId="0">'TABLA MEJORA INCENDIOS'!$C$1:$J$34</definedName>
    <definedName name="_xlnm.Print_Area" localSheetId="6">VALORACIÓN!$G$7:$M$45</definedName>
    <definedName name="_xlnm.Print_Titles" localSheetId="1">'SI 1-2'!$9:$9</definedName>
    <definedName name="_xlnm.Print_Titles" localSheetId="2">'SI 3'!$9:$9</definedName>
    <definedName name="_xlnm.Print_Titles" localSheetId="3">'SI 4'!$9:$9</definedName>
    <definedName name="_xlnm.Print_Titles" localSheetId="4">'SI 5'!$9:$9</definedName>
    <definedName name="_xlnm.Print_Titles" localSheetId="5">'SI 6'!$9:$9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5" l="1"/>
  <c r="I11" i="15"/>
  <c r="H11" i="15"/>
  <c r="J10" i="15"/>
  <c r="I10" i="15"/>
  <c r="H10" i="15"/>
  <c r="J9" i="15"/>
  <c r="I9" i="15"/>
  <c r="H9" i="15"/>
  <c r="J8" i="15"/>
  <c r="I8" i="15"/>
  <c r="H8" i="15"/>
  <c r="J7" i="15"/>
  <c r="I7" i="15"/>
  <c r="H7" i="15"/>
  <c r="I6" i="15"/>
  <c r="J6" i="15"/>
  <c r="H6" i="15"/>
  <c r="J5" i="15"/>
  <c r="I5" i="15"/>
  <c r="H5" i="15"/>
  <c r="J4" i="15"/>
  <c r="I4" i="15"/>
  <c r="H4" i="15"/>
  <c r="H16" i="15" l="1"/>
  <c r="L17" i="14"/>
  <c r="L16" i="14"/>
  <c r="L15" i="14"/>
  <c r="L11" i="14"/>
  <c r="L10" i="14"/>
  <c r="L13" i="14" s="1"/>
  <c r="L13" i="13"/>
  <c r="L21" i="13"/>
  <c r="L20" i="13"/>
  <c r="L18" i="13"/>
  <c r="L15" i="13"/>
  <c r="L14" i="13"/>
  <c r="L12" i="13"/>
  <c r="L11" i="13"/>
  <c r="L10" i="13"/>
  <c r="L19" i="13" s="1"/>
  <c r="L14" i="14" l="1"/>
  <c r="L17" i="13"/>
  <c r="M25" i="10" l="1"/>
  <c r="H25" i="10"/>
  <c r="H24" i="10"/>
  <c r="M24" i="10"/>
  <c r="M23" i="10"/>
  <c r="H23" i="10"/>
  <c r="H22" i="10"/>
  <c r="M21" i="10"/>
  <c r="H21" i="10"/>
  <c r="H20" i="10"/>
  <c r="M19" i="10"/>
  <c r="H19" i="10"/>
  <c r="H18" i="10"/>
  <c r="M17" i="10"/>
  <c r="H17" i="10"/>
  <c r="H16" i="10"/>
  <c r="M15" i="10"/>
  <c r="H15" i="10"/>
  <c r="H14" i="10"/>
  <c r="M12" i="10"/>
  <c r="M13" i="10"/>
  <c r="H13" i="10"/>
  <c r="H12" i="10"/>
  <c r="L12" i="12" l="1"/>
  <c r="L30" i="12"/>
  <c r="L28" i="12"/>
  <c r="L27" i="12"/>
  <c r="L22" i="12"/>
  <c r="L21" i="12"/>
  <c r="L20" i="12"/>
  <c r="L19" i="12"/>
  <c r="L18" i="12"/>
  <c r="L17" i="12"/>
  <c r="L16" i="12"/>
  <c r="L15" i="12"/>
  <c r="L14" i="12"/>
  <c r="L13" i="12"/>
  <c r="L29" i="12"/>
  <c r="L11" i="12"/>
  <c r="L10" i="12"/>
  <c r="J13" i="11"/>
  <c r="L13" i="11" s="1"/>
  <c r="L30" i="11"/>
  <c r="L27" i="11"/>
  <c r="L22" i="11"/>
  <c r="L21" i="11"/>
  <c r="L20" i="11"/>
  <c r="L19" i="11"/>
  <c r="L18" i="11"/>
  <c r="L17" i="11"/>
  <c r="L16" i="11"/>
  <c r="L15" i="11"/>
  <c r="L14" i="11"/>
  <c r="L12" i="11"/>
  <c r="L29" i="11" s="1"/>
  <c r="L11" i="11"/>
  <c r="L10" i="11"/>
  <c r="L14" i="1"/>
  <c r="L15" i="1"/>
  <c r="L17" i="1"/>
  <c r="L10" i="1"/>
  <c r="L12" i="1"/>
  <c r="L13" i="1"/>
  <c r="L16" i="1"/>
  <c r="L18" i="1"/>
  <c r="L19" i="1"/>
  <c r="L20" i="1"/>
  <c r="L11" i="1"/>
  <c r="M43" i="10"/>
  <c r="M41" i="10"/>
  <c r="M45" i="10"/>
  <c r="M44" i="10"/>
  <c r="M40" i="10"/>
  <c r="L22" i="1"/>
  <c r="L21" i="1"/>
  <c r="L26" i="12" l="1"/>
  <c r="L28" i="11"/>
  <c r="L26" i="11"/>
  <c r="M42" i="10"/>
  <c r="M39" i="10"/>
  <c r="M34" i="10"/>
  <c r="M32" i="10"/>
  <c r="M33" i="10"/>
  <c r="M38" i="10"/>
  <c r="M37" i="10"/>
  <c r="M36" i="10"/>
  <c r="M35" i="10"/>
  <c r="L30" i="1"/>
  <c r="L29" i="1"/>
  <c r="L28" i="1"/>
  <c r="L27" i="1"/>
  <c r="L26" i="1"/>
</calcChain>
</file>

<file path=xl/sharedStrings.xml><?xml version="1.0" encoding="utf-8"?>
<sst xmlns="http://schemas.openxmlformats.org/spreadsheetml/2006/main" count="265" uniqueCount="152">
  <si>
    <t>Cumplimiento</t>
  </si>
  <si>
    <t>Razón</t>
  </si>
  <si>
    <t>Posible Acción</t>
  </si>
  <si>
    <t>Prioridad</t>
  </si>
  <si>
    <t>Estimación Prespuestaria</t>
  </si>
  <si>
    <t>No procede</t>
  </si>
  <si>
    <t>Alta</t>
  </si>
  <si>
    <t>Niveles de Prioridad</t>
  </si>
  <si>
    <t>Media</t>
  </si>
  <si>
    <t>Baja</t>
  </si>
  <si>
    <t>Medición</t>
  </si>
  <si>
    <t>Importe Total</t>
  </si>
  <si>
    <t>Cuadro de Propuestas de Potencial Mejora</t>
  </si>
  <si>
    <t>Nº</t>
  </si>
  <si>
    <t>Descripción</t>
  </si>
  <si>
    <t>Beneficio</t>
  </si>
  <si>
    <t>Complejidad</t>
  </si>
  <si>
    <t>Coste Estimado</t>
  </si>
  <si>
    <t>Rango</t>
  </si>
  <si>
    <t>Ninguna</t>
  </si>
  <si>
    <t>Poca</t>
  </si>
  <si>
    <t>Elevada</t>
  </si>
  <si>
    <t>Obligatoriedad a Nuevo</t>
  </si>
  <si>
    <t>Muy Elevada</t>
  </si>
  <si>
    <t>Totales</t>
  </si>
  <si>
    <t>Por Rango</t>
  </si>
  <si>
    <t>Por Complejidad</t>
  </si>
  <si>
    <t>Mínima</t>
  </si>
  <si>
    <t>Sec. DB SI-3</t>
  </si>
  <si>
    <t>Evacuación de ocupantes</t>
  </si>
  <si>
    <t>Capacidad de Evacución de la escalera. (Su ámbito es de 1m y no está protegida= 160)</t>
  </si>
  <si>
    <t>La capacidad de la escalera es suficiente para la ocupación tipo que puede tener el edificio.</t>
  </si>
  <si>
    <t>3.4.2.1</t>
  </si>
  <si>
    <t>Dimensiones de las puertas y pasillos</t>
  </si>
  <si>
    <t>El edificio no tiene capacidad de obra (no estructural) para alterar las puertas que se encuentran en el recorrido de Evacuación, ni los pasillos.</t>
  </si>
  <si>
    <t>3.4.2.2</t>
  </si>
  <si>
    <t>3.6</t>
  </si>
  <si>
    <t>Una posible mejora es cambiar el sentido de apertura de las citadas puertas. Probablemente, lleve acarreado unas nuevas puertas</t>
  </si>
  <si>
    <t>Existen puertas cortafuefos que separan la escalera de las viviendas en las plantas Bª, 1-2 y 3ª. Estas puertas abren en sentido contrario al de la evacuación, que es descendente y sin accionamiento antipánico</t>
  </si>
  <si>
    <t>Sentido apertura puertas de evacuación y antipánico</t>
  </si>
  <si>
    <t>Señalización</t>
  </si>
  <si>
    <t>3.7</t>
  </si>
  <si>
    <t>Una forma de mejora es colocar una señalética actualizada que no solo indique los elementos extintores, sino el propio recorrido de evacuación. Apuntamos aquí que ya se detecta un defecto de mantenimiento en la iluminación de la señalética</t>
  </si>
  <si>
    <t>Dotar señalética del recorrido de evacuación hasta la calle</t>
  </si>
  <si>
    <t>3.9</t>
  </si>
  <si>
    <t>Evacuación de personas con discapacidad en caso de incendio</t>
  </si>
  <si>
    <t>Si no se acometen las obras enunciadas para los itinerarios accesibles en DBSUA, la evacuación es deficiente.</t>
  </si>
  <si>
    <t>Además de las obras en accesibilidad, posibilidad de fijar-reservar un espacio de refugio en el recorrido</t>
  </si>
  <si>
    <t>Sec. DB SI-1 y 2</t>
  </si>
  <si>
    <t>Propagación Interior y Propagación Exterior</t>
  </si>
  <si>
    <t>Locales y zonas de riesgo especial</t>
  </si>
  <si>
    <t>1.2</t>
  </si>
  <si>
    <t>Existe un un cuarto de maquinaria de ascesores, bajo escalera. Dotado con extintor de CO2 y puerta, que si es RF</t>
  </si>
  <si>
    <t>Existe un armario de contadores eléctricos en el patio interior cuyas puertas no son (no podemos confirmarlo) Resistentes al Fuego (Homologadas). Si comprobamos que hay un extintor de CO2</t>
  </si>
  <si>
    <t>Espacios ocultos. Paso de instalaciones a través de elementos de compartimentación de incendios</t>
  </si>
  <si>
    <t>1.3</t>
  </si>
  <si>
    <t>El armario de contadores de agua y los montantes, se puede considerar que forman una chimenea que discurre por toda la altura del edificio, pudiendo ser un importante elemento (la chimenea) de propagación.</t>
  </si>
  <si>
    <t>Se recomienda estudiar la sustitución de las puertas de armario por RF con rejilla intumescente.</t>
  </si>
  <si>
    <t>Se recomienda estudiar la posibilidad de sectorizar armarios y cada planta.</t>
  </si>
  <si>
    <t>Reacción al fuego de los elementos constructivos, decorativos y de mobiliario</t>
  </si>
  <si>
    <t>1.4</t>
  </si>
  <si>
    <t>Habiéndose tratado la sectorización del patinillo en apartado 1.3, se recomienda aplicar tratamiento de ignifugación al peldañeado de carácter superficial con barnices o pinturas intumescentes, y mantenerlo</t>
  </si>
  <si>
    <t>En general, no se detectan elementos (sin ensayos) que parezcan especialmente inflamables, quedando dos cuestiones a tener en cuenta: La escalera cuyo peldañeado es de madera, y el patinillo de agua que trascurre por todas las plantas.</t>
  </si>
  <si>
    <t>1.5</t>
  </si>
  <si>
    <t xml:space="preserve">Es imposible determinar la resistencia real en cubierta y fachadas sin ensayos. Un posible elemento de riesgo y análisis es la habilitación de los espacios bajo cubierta de planta 4-5ª, en particular en la medianería con el edificio nº 16 </t>
  </si>
  <si>
    <t>No podemos proponer otra medida que analizar, por parte del propietario, cómo ha ejecutado esos elementos y si tienen alguna carga fuego excepcional y si mantienen franja de REI60 en 0,50 m</t>
  </si>
  <si>
    <t>Propagación exterior. Medianerías y Cubiertas</t>
  </si>
  <si>
    <t>Sec. DB SI-4</t>
  </si>
  <si>
    <t>Condiciones de las instalaciones de protección contra incendios: adecuación y mantenimiento. Equipos de detección, alarma y extinción</t>
  </si>
  <si>
    <t>Dotación</t>
  </si>
  <si>
    <t>4.1</t>
  </si>
  <si>
    <t>No estando obligado, si sería bueno dotar al edificio de un sistema de detección y de alarma de incendio</t>
  </si>
  <si>
    <t>Se recomienda que técnico instalador certificado compruebe que la dotación es la correcta. Contrastarlo con el mantenedor.</t>
  </si>
  <si>
    <t>Comprobar que el número y el tipo son los adecuados</t>
  </si>
  <si>
    <t xml:space="preserve">Instalar un sistema de detección y alarma de incendios, convencional, formado por central de detección automática de incendios con una capacidad máxima de 6 zonas de detección, 5 detectores ópticos de humos, 5 pulsadores de alarma con señalización luminosa </t>
  </si>
  <si>
    <t>4.2</t>
  </si>
  <si>
    <t>Se recomienda que técnico instalador certificado compruebe que la señalización es la correcta. Contrastarlo con el mantenedor.</t>
  </si>
  <si>
    <t>Evitar atascos y posibles caídas por la complicación de rodear la puerta en caso de evacución: Seguridad</t>
  </si>
  <si>
    <t>Mejorar las indicaciones de todo el recorrido de salida y facilitar la evacuación en caso de emergencia</t>
  </si>
  <si>
    <t>Seguridad en caso de incendio</t>
  </si>
  <si>
    <t>Mejorar la seguridad, en caso de incendio, de personas con movilidad reducida</t>
  </si>
  <si>
    <t>Tratar de "cortar" el fuego en el lugar más probable de ignición: cuarto eléctrico</t>
  </si>
  <si>
    <t>Tratar de "cortar" el fuego en el lugar más probable, junto a escalera,  de propagación vertical</t>
  </si>
  <si>
    <t>Tratar de "cortar" el fuego en el material visible más inflamable</t>
  </si>
  <si>
    <t>Mejorar la capacidad de reacción de todos los ocupantes ante la declaración de un incendio</t>
  </si>
  <si>
    <t>Precio</t>
  </si>
  <si>
    <t>Sec. DB SI-5</t>
  </si>
  <si>
    <t>Sec. DB SI-6</t>
  </si>
  <si>
    <t>Intervención de los bomberos</t>
  </si>
  <si>
    <t>Condiciones de aproximación y entorno</t>
  </si>
  <si>
    <t>Accesibilidad por fachada</t>
  </si>
  <si>
    <t>No se puede actuar</t>
  </si>
  <si>
    <t>Tramos Curvos</t>
  </si>
  <si>
    <t>Ancho Viales Exteriores</t>
  </si>
  <si>
    <t>Pendientes Viales</t>
  </si>
  <si>
    <t>Recomendar a los vecinos no bloqueen la entrada de sus terrazas</t>
  </si>
  <si>
    <t>Resistencia al fuego de la estructura</t>
  </si>
  <si>
    <t>Resistencia al Fuego</t>
  </si>
  <si>
    <t>Correas metálicas descubiertas en los espacios bajo cubiertas que se han habilitado están simplemente pintadas</t>
  </si>
  <si>
    <t>Recomendable proteger frente al fuego con pintura intumescente EI 30</t>
  </si>
  <si>
    <t>Nº MEDIDA</t>
  </si>
  <si>
    <t>DESCRIPCIÓN</t>
  </si>
  <si>
    <t>BENEFICIO</t>
  </si>
  <si>
    <t>COSTE DE INVERSIÓN</t>
  </si>
  <si>
    <t>RANGO COMPLEJIDAD</t>
  </si>
  <si>
    <t>RANGO DE COSTE</t>
  </si>
  <si>
    <t>Clasificación de las Medidas por Rango Económico:</t>
  </si>
  <si>
    <r>
      <t>-</t>
    </r>
    <r>
      <rPr>
        <sz val="7"/>
        <color rgb="FF000000"/>
        <rFont val="Times New Roman"/>
        <family val="1"/>
      </rPr>
      <t xml:space="preserve">          </t>
    </r>
    <r>
      <rPr>
        <sz val="11"/>
        <color rgb="FF000000"/>
        <rFont val="Calibri Light"/>
        <family val="2"/>
      </rPr>
      <t>Rango 01</t>
    </r>
  </si>
  <si>
    <t>Hasta 500 euros de coste de inversión.</t>
  </si>
  <si>
    <r>
      <t>-</t>
    </r>
    <r>
      <rPr>
        <sz val="7"/>
        <color rgb="FF000000"/>
        <rFont val="Times New Roman"/>
        <family val="1"/>
      </rPr>
      <t xml:space="preserve">          </t>
    </r>
    <r>
      <rPr>
        <sz val="11"/>
        <color rgb="FF000000"/>
        <rFont val="Calibri Light"/>
        <family val="2"/>
      </rPr>
      <t>Rango 02</t>
    </r>
  </si>
  <si>
    <t>501 a 1.000 euros de coste de inversión.</t>
  </si>
  <si>
    <r>
      <t>-</t>
    </r>
    <r>
      <rPr>
        <sz val="7"/>
        <color rgb="FF000000"/>
        <rFont val="Times New Roman"/>
        <family val="1"/>
      </rPr>
      <t xml:space="preserve">          </t>
    </r>
    <r>
      <rPr>
        <sz val="11"/>
        <color rgb="FF000000"/>
        <rFont val="Calibri Light"/>
        <family val="2"/>
      </rPr>
      <t>Rango 03</t>
    </r>
  </si>
  <si>
    <t>1.001 a 10.000 euros de coste de inversión.</t>
  </si>
  <si>
    <r>
      <t>-</t>
    </r>
    <r>
      <rPr>
        <sz val="7"/>
        <color rgb="FF000000"/>
        <rFont val="Times New Roman"/>
        <family val="1"/>
      </rPr>
      <t xml:space="preserve">          </t>
    </r>
    <r>
      <rPr>
        <sz val="11"/>
        <color rgb="FF000000"/>
        <rFont val="Calibri Light"/>
        <family val="2"/>
      </rPr>
      <t>Rango 04</t>
    </r>
  </si>
  <si>
    <t>10.001 a 25.000 euros de coste de inversión.</t>
  </si>
  <si>
    <r>
      <t>-</t>
    </r>
    <r>
      <rPr>
        <sz val="7"/>
        <color rgb="FF000000"/>
        <rFont val="Times New Roman"/>
        <family val="1"/>
      </rPr>
      <t xml:space="preserve">          </t>
    </r>
    <r>
      <rPr>
        <sz val="11"/>
        <color rgb="FF000000"/>
        <rFont val="Calibri Light"/>
        <family val="2"/>
      </rPr>
      <t>Rango 05</t>
    </r>
  </si>
  <si>
    <t>25.001 a 50.000 euros de coste de inversión</t>
  </si>
  <si>
    <r>
      <t>-</t>
    </r>
    <r>
      <rPr>
        <sz val="7"/>
        <color rgb="FF000000"/>
        <rFont val="Times New Roman"/>
        <family val="1"/>
      </rPr>
      <t xml:space="preserve">          </t>
    </r>
    <r>
      <rPr>
        <sz val="11"/>
        <color rgb="FF000000"/>
        <rFont val="Calibri Light"/>
        <family val="2"/>
      </rPr>
      <t>Rango 06</t>
    </r>
  </si>
  <si>
    <t>50.001 a 100.000 euros de coste de inversión.</t>
  </si>
  <si>
    <r>
      <t>-</t>
    </r>
    <r>
      <rPr>
        <sz val="7"/>
        <color rgb="FF000000"/>
        <rFont val="Times New Roman"/>
        <family val="1"/>
      </rPr>
      <t xml:space="preserve">          </t>
    </r>
    <r>
      <rPr>
        <sz val="11"/>
        <color rgb="FF000000"/>
        <rFont val="Calibri Light"/>
        <family val="2"/>
      </rPr>
      <t>Rango 07</t>
    </r>
  </si>
  <si>
    <t>Más 100.001 euros de coste de inversión.</t>
  </si>
  <si>
    <t>Clasificación de las Medidas por Complejidad:</t>
  </si>
  <si>
    <r>
      <t>-</t>
    </r>
    <r>
      <rPr>
        <sz val="7"/>
        <color rgb="FF000000"/>
        <rFont val="Times New Roman"/>
        <family val="1"/>
      </rPr>
      <t xml:space="preserve">          </t>
    </r>
    <r>
      <rPr>
        <sz val="11"/>
        <color rgb="FF000000"/>
        <rFont val="Calibri Light"/>
        <family val="2"/>
      </rPr>
      <t>Ninguna</t>
    </r>
  </si>
  <si>
    <r>
      <t>-</t>
    </r>
    <r>
      <rPr>
        <sz val="7"/>
        <color rgb="FF000000"/>
        <rFont val="Times New Roman"/>
        <family val="1"/>
      </rPr>
      <t xml:space="preserve">          </t>
    </r>
    <r>
      <rPr>
        <sz val="11"/>
        <color rgb="FF000000"/>
        <rFont val="Calibri Light"/>
        <family val="2"/>
      </rPr>
      <t>Mínima</t>
    </r>
  </si>
  <si>
    <r>
      <t>-</t>
    </r>
    <r>
      <rPr>
        <sz val="7"/>
        <color rgb="FF000000"/>
        <rFont val="Times New Roman"/>
        <family val="1"/>
      </rPr>
      <t xml:space="preserve">          </t>
    </r>
    <r>
      <rPr>
        <sz val="11"/>
        <color rgb="FF000000"/>
        <rFont val="Calibri Light"/>
        <family val="2"/>
      </rPr>
      <t>Poca</t>
    </r>
  </si>
  <si>
    <r>
      <t>-</t>
    </r>
    <r>
      <rPr>
        <sz val="7"/>
        <color rgb="FF000000"/>
        <rFont val="Times New Roman"/>
        <family val="1"/>
      </rPr>
      <t xml:space="preserve">          </t>
    </r>
    <r>
      <rPr>
        <sz val="11"/>
        <color rgb="FF000000"/>
        <rFont val="Calibri Light"/>
        <family val="2"/>
      </rPr>
      <t>Media</t>
    </r>
  </si>
  <si>
    <r>
      <t>-</t>
    </r>
    <r>
      <rPr>
        <sz val="7"/>
        <color rgb="FF000000"/>
        <rFont val="Times New Roman"/>
        <family val="1"/>
      </rPr>
      <t xml:space="preserve">          </t>
    </r>
    <r>
      <rPr>
        <sz val="11"/>
        <color rgb="FF000000"/>
        <rFont val="Calibri Light"/>
        <family val="2"/>
      </rPr>
      <t>Elevada</t>
    </r>
  </si>
  <si>
    <r>
      <t>-</t>
    </r>
    <r>
      <rPr>
        <sz val="7"/>
        <color rgb="FF000000"/>
        <rFont val="Times New Roman"/>
        <family val="1"/>
      </rPr>
      <t xml:space="preserve">          </t>
    </r>
    <r>
      <rPr>
        <sz val="11"/>
        <color rgb="FF000000"/>
        <rFont val="Calibri Light"/>
        <family val="2"/>
      </rPr>
      <t>Muy Elevada</t>
    </r>
  </si>
  <si>
    <t>TABLA RESUMEN DE PROPUESTAS DE MEDIDAS DE MEJORA SEGURIDAD EN CASO DE INCENDIO (DB- SI)</t>
  </si>
  <si>
    <t xml:space="preserve">TOTAL 01. MEDIDAS </t>
  </si>
  <si>
    <t>SI01</t>
  </si>
  <si>
    <t>SI02</t>
  </si>
  <si>
    <t>SI03</t>
  </si>
  <si>
    <t>SI04</t>
  </si>
  <si>
    <t>SI05</t>
  </si>
  <si>
    <t>SI06</t>
  </si>
  <si>
    <t>SI07</t>
  </si>
  <si>
    <t>SI08</t>
  </si>
  <si>
    <t>Apartado DB-SI</t>
  </si>
  <si>
    <t>Adaptar Sentido Apertura Puertas RF y dotar antipánico</t>
  </si>
  <si>
    <t>Señalización Evacuación. Mejora</t>
  </si>
  <si>
    <t>Dotar Espacio Refugio personas capacidad de Movilidad Reducida</t>
  </si>
  <si>
    <t>Mejorar la seguridad, en caso de incendio, de personas con movilidad reducida.</t>
  </si>
  <si>
    <t>Se recomienda estudiar la sustitución de las puertas de armario por RF con rejilla intumescente.
Tratar de "cortar" el fuego en el lugar más probable de ignición: cuarto eléctrico.</t>
  </si>
  <si>
    <t>Puertas RF en Armario Contadores Eléctricos. Local Riesgo Especial</t>
  </si>
  <si>
    <t>Dotar Sectorización Paso Instalaciones. Espacios Ocultos</t>
  </si>
  <si>
    <t>Reacción al Fuego materiales.Barniz Intumescente Escalera Madera</t>
  </si>
  <si>
    <t>Tratar de "cortar" el fuego en el material visible más inflamable.</t>
  </si>
  <si>
    <t>Dotación de Sistema de Detección y Alarma</t>
  </si>
  <si>
    <t>Mejorar la capacidad de reacción de todos los ocupantes ante la declaración de un incendio.</t>
  </si>
  <si>
    <t>Pintura intumescente EI30 en correas</t>
  </si>
  <si>
    <t>Mejorar tiempo de evacuación y Seguridad de todos.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</si>
</sst>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43" formatCode="_-* #,##0.00\ _€_-;\-* #,##0.00\ _€_-;_-* &quot;-&quot;??\ _€_-;_-@_-"/>
    <numFmt numFmtId="164" formatCode="_-* #,##0.00_-;\-* #,##0.00_-;_-* &quot;-&quot;??_-;_-@_-"/>
    <numFmt numFmtId="165" formatCode="#,##0.00_ ;\-#,##0.00\ "/>
    <numFmt numFmtId="166" formatCode="#,##0.00\ &quot;€&quot;"/>
    <numFmt numFmtId="167" formatCode="_-* #,##0.0000_-;\-* #,##0.0000_-;_-* &quot;-&quot;??_-;_-@_-"/>
  </numFmts>
  <fonts count="15" x14ac:knownFonts="1">
    <font>
      <sz val="11"/>
      <color theme="1"/>
      <name val="Calibri"/>
      <family val="2"/>
      <scheme val="minor"/>
    </font>
    <font>
      <sz val="11"/>
      <color theme="1"/>
      <name val="Calibri"/>
      <family val="2"/>
      <scheme val="minor"/>
    </font>
    <font>
      <b/>
      <sz val="9"/>
      <color theme="1"/>
      <name val="Calibri Light"/>
      <family val="2"/>
      <scheme val="major"/>
    </font>
    <font>
      <sz val="9"/>
      <color theme="1"/>
      <name val="Calibri Light"/>
      <family val="2"/>
      <scheme val="major"/>
    </font>
    <font>
      <sz val="9"/>
      <color rgb="FFFF0000"/>
      <name val="Calibri Light"/>
      <family val="2"/>
      <scheme val="major"/>
    </font>
    <font>
      <b/>
      <sz val="14"/>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9"/>
      <color theme="0" tint="-4.9989318521683403E-2"/>
      <name val="Calibri Light"/>
      <family val="2"/>
      <scheme val="major"/>
    </font>
    <font>
      <sz val="9"/>
      <color theme="0"/>
      <name val="Calibri Light"/>
      <family val="2"/>
      <scheme val="major"/>
    </font>
    <font>
      <b/>
      <sz val="14"/>
      <color theme="3"/>
      <name val="Calibri"/>
      <family val="2"/>
      <scheme val="minor"/>
    </font>
    <font>
      <sz val="11"/>
      <color rgb="FF000000"/>
      <name val="Calibri Light"/>
      <family val="2"/>
    </font>
    <font>
      <sz val="7"/>
      <color rgb="FF000000"/>
      <name val="Times New Roman"/>
      <family val="1"/>
    </font>
    <font>
      <sz val="8"/>
      <name val="Calibri"/>
      <family val="2"/>
      <scheme val="minor"/>
    </font>
  </fonts>
  <fills count="8">
    <fill>
      <patternFill patternType="none"/>
    </fill>
    <fill>
      <patternFill patternType="gray125"/>
    </fill>
    <fill>
      <patternFill patternType="solid">
        <fgColor rgb="FFFFFFCC"/>
      </patternFill>
    </fill>
    <fill>
      <patternFill patternType="solid">
        <fgColor rgb="FFFFCC99"/>
      </patternFill>
    </fill>
    <fill>
      <patternFill patternType="solid">
        <fgColor theme="3"/>
        <bgColor indexed="64"/>
      </patternFill>
    </fill>
    <fill>
      <patternFill patternType="solid">
        <fgColor theme="3"/>
        <bgColor theme="4"/>
      </patternFill>
    </fill>
    <fill>
      <patternFill patternType="gray0625">
        <fgColor theme="0" tint="-0.14996795556505021"/>
        <bgColor indexed="65"/>
      </patternFill>
    </fill>
    <fill>
      <patternFill patternType="solid">
        <fgColor theme="3" tint="0.39997558519241921"/>
        <bgColor indexed="64"/>
      </patternFill>
    </fill>
  </fills>
  <borders count="57">
    <border>
      <left/>
      <right/>
      <top/>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style="hair">
        <color rgb="FF000000"/>
      </right>
      <top style="hair">
        <color rgb="FF000000"/>
      </top>
      <bottom style="hair">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medium">
        <color rgb="FF000000"/>
      </top>
      <bottom style="thin">
        <color indexed="64"/>
      </bottom>
      <diagonal/>
    </border>
    <border>
      <left style="hair">
        <color rgb="FF000000"/>
      </left>
      <right style="hair">
        <color rgb="FF000000"/>
      </right>
      <top style="medium">
        <color rgb="FF000000"/>
      </top>
      <bottom style="thin">
        <color indexed="64"/>
      </bottom>
      <diagonal/>
    </border>
    <border>
      <left style="hair">
        <color rgb="FF000000"/>
      </left>
      <right style="medium">
        <color rgb="FF000000"/>
      </right>
      <top style="medium">
        <color rgb="FF000000"/>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ck">
        <color indexed="64"/>
      </left>
      <right style="hair">
        <color indexed="64"/>
      </right>
      <top style="medium">
        <color indexed="64"/>
      </top>
      <bottom style="medium">
        <color indexed="64"/>
      </bottom>
      <diagonal/>
    </border>
    <border>
      <left style="thick">
        <color indexed="64"/>
      </left>
      <right style="hair">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medium">
        <color indexed="64"/>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ck">
        <color indexed="64"/>
      </left>
      <right style="hair">
        <color indexed="64"/>
      </right>
      <top style="medium">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medium">
        <color indexed="64"/>
      </right>
      <top style="hair">
        <color indexed="64"/>
      </top>
      <bottom style="thick">
        <color indexed="64"/>
      </bottom>
      <diagonal/>
    </border>
    <border>
      <left style="thin">
        <color rgb="FF7F7F7F"/>
      </left>
      <right style="thin">
        <color rgb="FF7F7F7F"/>
      </right>
      <top style="thin">
        <color rgb="FF7F7F7F"/>
      </top>
      <bottom style="thin">
        <color rgb="FF7F7F7F"/>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top style="hair">
        <color rgb="FF000000"/>
      </top>
      <bottom/>
      <diagonal/>
    </border>
    <border>
      <left/>
      <right/>
      <top/>
      <bottom style="hair">
        <color rgb="FF000000"/>
      </bottom>
      <diagonal/>
    </border>
    <border>
      <left/>
      <right/>
      <top style="hair">
        <color rgb="FF000000"/>
      </top>
      <bottom style="hair">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rgb="FF7F7F7F"/>
      </left>
      <right style="hair">
        <color rgb="FF7F7F7F"/>
      </right>
      <top style="hair">
        <color rgb="FF7F7F7F"/>
      </top>
      <bottom style="hair">
        <color rgb="FF7F7F7F"/>
      </bottom>
      <diagonal/>
    </border>
  </borders>
  <cellStyleXfs count="6">
    <xf numFmtId="0" fontId="0" fillId="0" borderId="0"/>
    <xf numFmtId="164" fontId="1" fillId="0" borderId="0" applyFont="0" applyFill="0" applyBorder="0" applyAlignment="0" applyProtection="0"/>
    <xf numFmtId="44" fontId="1" fillId="0" borderId="0" applyFont="0" applyFill="0" applyBorder="0" applyAlignment="0" applyProtection="0"/>
    <xf numFmtId="0" fontId="1" fillId="2" borderId="13" applyNumberFormat="0" applyFont="0" applyAlignment="0" applyProtection="0"/>
    <xf numFmtId="9" fontId="1" fillId="0" borderId="0" applyFont="0" applyFill="0" applyBorder="0" applyAlignment="0" applyProtection="0"/>
    <xf numFmtId="0" fontId="6" fillId="3" borderId="35" applyNumberFormat="0" applyAlignment="0" applyProtection="0"/>
  </cellStyleXfs>
  <cellXfs count="121">
    <xf numFmtId="0" fontId="0" fillId="0" borderId="0" xfId="0"/>
    <xf numFmtId="0" fontId="2" fillId="0" borderId="1" xfId="0" applyFont="1" applyBorder="1" applyAlignment="1">
      <alignment horizontal="center" vertical="center" wrapText="1"/>
    </xf>
    <xf numFmtId="0" fontId="3" fillId="0" borderId="0" xfId="0" applyFont="1"/>
    <xf numFmtId="0" fontId="3" fillId="0" borderId="1" xfId="0" applyFont="1" applyBorder="1" applyAlignment="1">
      <alignment horizontal="left" vertical="center" wrapText="1" indent="3"/>
    </xf>
    <xf numFmtId="0" fontId="3" fillId="0" borderId="1" xfId="0" applyFont="1" applyBorder="1" applyAlignment="1">
      <alignment horizontal="center" vertical="center" wrapText="1"/>
    </xf>
    <xf numFmtId="0" fontId="3" fillId="0" borderId="0" xfId="0" applyFont="1" applyAlignment="1">
      <alignment horizontal="center"/>
    </xf>
    <xf numFmtId="44" fontId="3" fillId="0" borderId="0" xfId="2" applyFont="1"/>
    <xf numFmtId="0" fontId="3" fillId="0" borderId="1" xfId="0" applyFont="1" applyBorder="1" applyAlignment="1">
      <alignment horizontal="left" vertical="center" wrapText="1"/>
    </xf>
    <xf numFmtId="0" fontId="2" fillId="0" borderId="7" xfId="0" applyFont="1" applyBorder="1" applyAlignment="1">
      <alignment vertical="center" wrapText="1"/>
    </xf>
    <xf numFmtId="164" fontId="3" fillId="0" borderId="0" xfId="1" applyFont="1"/>
    <xf numFmtId="165" fontId="3" fillId="0" borderId="1" xfId="1" applyNumberFormat="1" applyFont="1" applyBorder="1" applyAlignment="1">
      <alignment vertical="center" wrapText="1"/>
    </xf>
    <xf numFmtId="166" fontId="3" fillId="0" borderId="3" xfId="2" applyNumberFormat="1" applyFont="1" applyBorder="1" applyAlignment="1">
      <alignment vertical="center" wrapText="1"/>
    </xf>
    <xf numFmtId="165" fontId="3" fillId="0" borderId="2" xfId="1" applyNumberFormat="1" applyFont="1" applyBorder="1" applyAlignment="1">
      <alignment vertical="center" wrapText="1"/>
    </xf>
    <xf numFmtId="165" fontId="3" fillId="0" borderId="4" xfId="1" applyNumberFormat="1" applyFont="1" applyBorder="1" applyAlignment="1">
      <alignment vertical="center" wrapText="1"/>
    </xf>
    <xf numFmtId="165" fontId="3" fillId="0" borderId="5" xfId="1" applyNumberFormat="1" applyFont="1" applyBorder="1" applyAlignment="1">
      <alignment vertical="center" wrapText="1"/>
    </xf>
    <xf numFmtId="166" fontId="3" fillId="0" borderId="6" xfId="2" applyNumberFormat="1" applyFont="1" applyBorder="1" applyAlignment="1">
      <alignment vertical="center" wrapText="1"/>
    </xf>
    <xf numFmtId="165" fontId="3" fillId="0" borderId="8" xfId="1" applyNumberFormat="1" applyFont="1" applyBorder="1" applyAlignment="1">
      <alignment vertical="center" wrapText="1"/>
    </xf>
    <xf numFmtId="166" fontId="3" fillId="0" borderId="9" xfId="2" applyNumberFormat="1" applyFont="1" applyBorder="1" applyAlignment="1">
      <alignment vertical="center" wrapText="1"/>
    </xf>
    <xf numFmtId="165" fontId="3" fillId="0" borderId="10" xfId="1" applyNumberFormat="1" applyFont="1" applyBorder="1" applyAlignment="1">
      <alignment vertical="center" wrapText="1"/>
    </xf>
    <xf numFmtId="165" fontId="3" fillId="0" borderId="11" xfId="1" applyNumberFormat="1" applyFont="1" applyBorder="1" applyAlignment="1">
      <alignment vertical="center" wrapText="1"/>
    </xf>
    <xf numFmtId="166" fontId="3" fillId="0" borderId="12" xfId="2" applyNumberFormat="1" applyFont="1" applyBorder="1" applyAlignment="1">
      <alignment vertical="center" wrapText="1"/>
    </xf>
    <xf numFmtId="0" fontId="2"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165" fontId="4" fillId="0" borderId="1" xfId="1" applyNumberFormat="1" applyFont="1" applyBorder="1" applyAlignment="1">
      <alignment vertical="center"/>
    </xf>
    <xf numFmtId="0" fontId="0" fillId="0" borderId="0" xfId="0" applyAlignment="1">
      <alignment horizontal="left" vertical="top" wrapText="1"/>
    </xf>
    <xf numFmtId="0" fontId="0" fillId="0" borderId="0" xfId="0" applyAlignment="1">
      <alignment horizontal="left" vertical="top"/>
    </xf>
    <xf numFmtId="164" fontId="0" fillId="0" borderId="0" xfId="1" applyFont="1" applyAlignment="1">
      <alignment horizontal="left" vertical="top" wrapText="1"/>
    </xf>
    <xf numFmtId="164" fontId="0" fillId="0" borderId="0" xfId="1" applyFont="1" applyAlignment="1">
      <alignment horizontal="left" vertical="top"/>
    </xf>
    <xf numFmtId="164" fontId="0" fillId="0" borderId="15" xfId="1" applyNumberFormat="1" applyFont="1" applyBorder="1" applyAlignment="1">
      <alignment horizontal="left" vertical="top"/>
    </xf>
    <xf numFmtId="0" fontId="0" fillId="0" borderId="16" xfId="0" applyBorder="1" applyAlignment="1">
      <alignment horizontal="left" vertical="top"/>
    </xf>
    <xf numFmtId="164" fontId="0" fillId="0" borderId="17" xfId="1" applyNumberFormat="1" applyFont="1" applyBorder="1" applyAlignment="1">
      <alignment horizontal="left" vertical="top"/>
    </xf>
    <xf numFmtId="0" fontId="0" fillId="0" borderId="18" xfId="0" applyBorder="1" applyAlignment="1">
      <alignment horizontal="left" vertical="top"/>
    </xf>
    <xf numFmtId="164" fontId="0" fillId="0" borderId="19" xfId="1" applyNumberFormat="1" applyFont="1" applyBorder="1" applyAlignment="1">
      <alignment horizontal="left" vertical="top"/>
    </xf>
    <xf numFmtId="0" fontId="0" fillId="0" borderId="20" xfId="0" applyBorder="1" applyAlignment="1">
      <alignment horizontal="left" vertical="top"/>
    </xf>
    <xf numFmtId="164" fontId="0" fillId="0" borderId="21" xfId="1" applyNumberFormat="1" applyFont="1" applyBorder="1" applyAlignment="1">
      <alignment horizontal="left" vertical="top"/>
    </xf>
    <xf numFmtId="0" fontId="0" fillId="0" borderId="22" xfId="0" applyFont="1" applyBorder="1" applyAlignment="1">
      <alignment horizontal="left" vertical="top"/>
    </xf>
    <xf numFmtId="164" fontId="0" fillId="0" borderId="23" xfId="1" applyNumberFormat="1" applyFont="1" applyBorder="1" applyAlignment="1">
      <alignment horizontal="left" vertical="top"/>
    </xf>
    <xf numFmtId="0" fontId="0" fillId="0" borderId="24" xfId="0" applyFont="1"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6" xfId="0" applyBorder="1"/>
    <xf numFmtId="0" fontId="0" fillId="0" borderId="27" xfId="0" applyBorder="1"/>
    <xf numFmtId="0" fontId="0" fillId="0" borderId="31" xfId="0" applyBorder="1" applyAlignment="1">
      <alignment horizontal="left" vertical="top"/>
    </xf>
    <xf numFmtId="0" fontId="0" fillId="0" borderId="14" xfId="0" applyBorder="1" applyAlignment="1">
      <alignment horizontal="left" vertical="top"/>
    </xf>
    <xf numFmtId="0" fontId="0" fillId="0" borderId="32" xfId="0" applyBorder="1"/>
    <xf numFmtId="0" fontId="0" fillId="0" borderId="33" xfId="0" applyBorder="1" applyAlignment="1">
      <alignment horizontal="left" vertical="top"/>
    </xf>
    <xf numFmtId="164" fontId="0" fillId="0" borderId="34" xfId="1" applyNumberFormat="1" applyFont="1" applyBorder="1" applyAlignment="1">
      <alignment horizontal="left" vertical="top"/>
    </xf>
    <xf numFmtId="0" fontId="0" fillId="0" borderId="0" xfId="0" applyNumberFormat="1" applyAlignment="1">
      <alignment horizontal="left" vertical="top" wrapText="1"/>
    </xf>
    <xf numFmtId="164" fontId="0" fillId="0" borderId="0" xfId="1" applyNumberFormat="1" applyFont="1" applyAlignment="1">
      <alignment horizontal="left" vertical="top"/>
    </xf>
    <xf numFmtId="0" fontId="9" fillId="4" borderId="36" xfId="0" applyFont="1" applyFill="1" applyBorder="1" applyAlignment="1">
      <alignment vertical="center" wrapText="1"/>
    </xf>
    <xf numFmtId="0" fontId="9" fillId="4" borderId="37" xfId="0" applyFont="1" applyFill="1" applyBorder="1" applyAlignment="1">
      <alignment horizontal="left" vertical="center" wrapText="1"/>
    </xf>
    <xf numFmtId="0" fontId="9" fillId="4" borderId="37" xfId="0" applyFont="1" applyFill="1" applyBorder="1" applyAlignment="1">
      <alignment horizontal="center" vertical="center" wrapText="1"/>
    </xf>
    <xf numFmtId="0" fontId="9" fillId="4" borderId="37" xfId="0" applyFont="1" applyFill="1" applyBorder="1" applyAlignment="1">
      <alignment vertical="center" wrapText="1"/>
    </xf>
    <xf numFmtId="164" fontId="9" fillId="5" borderId="37" xfId="1" applyFont="1" applyFill="1" applyBorder="1" applyAlignment="1">
      <alignment vertical="center" wrapText="1"/>
    </xf>
    <xf numFmtId="44" fontId="9" fillId="4" borderId="38" xfId="2" applyFont="1" applyFill="1" applyBorder="1" applyAlignment="1">
      <alignment vertical="center" wrapText="1"/>
    </xf>
    <xf numFmtId="166" fontId="3" fillId="0" borderId="39" xfId="2" applyNumberFormat="1" applyFont="1" applyBorder="1" applyAlignment="1">
      <alignment vertical="center" wrapText="1"/>
    </xf>
    <xf numFmtId="0" fontId="2" fillId="0" borderId="40" xfId="0" applyFont="1" applyBorder="1" applyAlignment="1">
      <alignment vertical="center" wrapText="1"/>
    </xf>
    <xf numFmtId="0" fontId="2" fillId="0" borderId="41" xfId="0" applyFont="1" applyBorder="1" applyAlignment="1">
      <alignment horizontal="left" vertical="center" wrapText="1"/>
    </xf>
    <xf numFmtId="0" fontId="2" fillId="0" borderId="41" xfId="0" applyFont="1" applyBorder="1" applyAlignment="1">
      <alignment horizontal="center" vertical="center" wrapText="1"/>
    </xf>
    <xf numFmtId="0" fontId="3" fillId="0" borderId="41" xfId="0" applyFont="1" applyBorder="1" applyAlignment="1">
      <alignment horizontal="left" vertical="center" wrapText="1"/>
    </xf>
    <xf numFmtId="165" fontId="3" fillId="0" borderId="41" xfId="1" applyNumberFormat="1" applyFont="1" applyBorder="1" applyAlignment="1">
      <alignment vertical="center" wrapText="1"/>
    </xf>
    <xf numFmtId="166" fontId="3" fillId="0" borderId="42" xfId="2" applyNumberFormat="1" applyFont="1" applyBorder="1" applyAlignment="1">
      <alignment vertical="center" wrapText="1"/>
    </xf>
    <xf numFmtId="165" fontId="10" fillId="4" borderId="10" xfId="1" applyNumberFormat="1" applyFont="1" applyFill="1" applyBorder="1" applyAlignment="1">
      <alignment vertical="center" wrapText="1"/>
    </xf>
    <xf numFmtId="165" fontId="10" fillId="4" borderId="11" xfId="1" applyNumberFormat="1" applyFont="1" applyFill="1" applyBorder="1" applyAlignment="1">
      <alignment vertical="center" wrapText="1"/>
    </xf>
    <xf numFmtId="166" fontId="10" fillId="4" borderId="12" xfId="2" applyNumberFormat="1" applyFont="1" applyFill="1" applyBorder="1" applyAlignment="1">
      <alignment vertical="center" wrapText="1"/>
    </xf>
    <xf numFmtId="165" fontId="3" fillId="6" borderId="8" xfId="1" applyNumberFormat="1" applyFont="1" applyFill="1" applyBorder="1" applyAlignment="1">
      <alignment vertical="center" wrapText="1"/>
    </xf>
    <xf numFmtId="0" fontId="3" fillId="6" borderId="1" xfId="0" applyFont="1" applyFill="1" applyBorder="1" applyAlignment="1">
      <alignment horizontal="center" vertical="center" wrapText="1"/>
    </xf>
    <xf numFmtId="166" fontId="3" fillId="6" borderId="9" xfId="2" applyNumberFormat="1" applyFont="1" applyFill="1" applyBorder="1" applyAlignment="1">
      <alignment vertical="center" wrapText="1"/>
    </xf>
    <xf numFmtId="165" fontId="3" fillId="6" borderId="2" xfId="1" applyNumberFormat="1" applyFont="1" applyFill="1" applyBorder="1" applyAlignment="1">
      <alignment vertical="center" wrapText="1"/>
    </xf>
    <xf numFmtId="166" fontId="3" fillId="6" borderId="3" xfId="2" applyNumberFormat="1" applyFont="1" applyFill="1" applyBorder="1" applyAlignment="1">
      <alignment vertical="center" wrapText="1"/>
    </xf>
    <xf numFmtId="165" fontId="3" fillId="6" borderId="4" xfId="1" applyNumberFormat="1" applyFont="1" applyFill="1" applyBorder="1" applyAlignment="1">
      <alignment vertical="center" wrapText="1"/>
    </xf>
    <xf numFmtId="165" fontId="3" fillId="6" borderId="5" xfId="1" applyNumberFormat="1" applyFont="1" applyFill="1" applyBorder="1" applyAlignment="1">
      <alignment vertical="center" wrapText="1"/>
    </xf>
    <xf numFmtId="166" fontId="3" fillId="6" borderId="6" xfId="2" applyNumberFormat="1" applyFont="1" applyFill="1" applyBorder="1" applyAlignment="1">
      <alignment vertical="center" wrapText="1"/>
    </xf>
    <xf numFmtId="0" fontId="3" fillId="0" borderId="41" xfId="0" applyFont="1" applyBorder="1" applyAlignment="1">
      <alignment horizontal="center" vertical="center" wrapText="1"/>
    </xf>
    <xf numFmtId="0" fontId="9" fillId="4" borderId="52" xfId="0" applyFont="1" applyFill="1" applyBorder="1" applyAlignment="1">
      <alignment vertical="center" wrapText="1"/>
    </xf>
    <xf numFmtId="0" fontId="2" fillId="0" borderId="53" xfId="0" applyFont="1" applyBorder="1" applyAlignment="1">
      <alignment vertical="center" wrapText="1"/>
    </xf>
    <xf numFmtId="0" fontId="2" fillId="0" borderId="51" xfId="0" applyFont="1" applyBorder="1" applyAlignment="1">
      <alignment vertical="center" wrapText="1"/>
    </xf>
    <xf numFmtId="0" fontId="9" fillId="4" borderId="43" xfId="0" applyFont="1" applyFill="1" applyBorder="1" applyAlignment="1">
      <alignment horizontal="left" vertical="center" wrapText="1"/>
    </xf>
    <xf numFmtId="0" fontId="9" fillId="4" borderId="44" xfId="0" applyFont="1" applyFill="1" applyBorder="1" applyAlignment="1">
      <alignment horizontal="center" vertical="center" wrapText="1"/>
    </xf>
    <xf numFmtId="0" fontId="9" fillId="4" borderId="44" xfId="0" applyFont="1" applyFill="1" applyBorder="1" applyAlignment="1">
      <alignment vertical="center" wrapText="1"/>
    </xf>
    <xf numFmtId="164" fontId="9" fillId="5" borderId="44" xfId="1" applyFont="1" applyFill="1" applyBorder="1" applyAlignment="1">
      <alignment vertical="center" wrapText="1"/>
    </xf>
    <xf numFmtId="44" fontId="9" fillId="4" borderId="45" xfId="2" applyFont="1" applyFill="1" applyBorder="1" applyAlignment="1">
      <alignment vertical="center" wrapText="1"/>
    </xf>
    <xf numFmtId="0" fontId="2" fillId="0" borderId="46" xfId="0" applyFont="1" applyBorder="1" applyAlignment="1">
      <alignment horizontal="left" vertical="center" wrapText="1"/>
    </xf>
    <xf numFmtId="166" fontId="3" fillId="0" borderId="47" xfId="2" applyNumberFormat="1" applyFont="1" applyBorder="1" applyAlignment="1">
      <alignment vertical="center" wrapText="1"/>
    </xf>
    <xf numFmtId="0" fontId="2" fillId="0" borderId="48" xfId="0" applyFont="1" applyBorder="1" applyAlignment="1">
      <alignment horizontal="left" vertical="center" wrapText="1"/>
    </xf>
    <xf numFmtId="0" fontId="2" fillId="0" borderId="49" xfId="0" applyFont="1" applyBorder="1" applyAlignment="1">
      <alignment horizontal="center" vertical="center" wrapText="1"/>
    </xf>
    <xf numFmtId="0" fontId="3" fillId="0" borderId="49" xfId="0" applyFont="1" applyBorder="1" applyAlignment="1">
      <alignment horizontal="left" vertical="center" wrapText="1"/>
    </xf>
    <xf numFmtId="0" fontId="3" fillId="0" borderId="49" xfId="0" applyFont="1" applyBorder="1" applyAlignment="1">
      <alignment horizontal="center" vertical="center" wrapText="1"/>
    </xf>
    <xf numFmtId="165" fontId="3" fillId="0" borderId="49" xfId="1" applyNumberFormat="1" applyFont="1" applyBorder="1" applyAlignment="1">
      <alignment vertical="center" wrapText="1"/>
    </xf>
    <xf numFmtId="166" fontId="3" fillId="0" borderId="50" xfId="2" applyNumberFormat="1" applyFont="1" applyBorder="1" applyAlignment="1">
      <alignment vertical="center" wrapText="1"/>
    </xf>
    <xf numFmtId="0" fontId="11" fillId="0" borderId="0" xfId="0" applyFont="1"/>
    <xf numFmtId="164" fontId="0" fillId="0" borderId="0" xfId="1" applyFont="1"/>
    <xf numFmtId="0" fontId="8" fillId="4" borderId="54" xfId="0" applyFont="1" applyFill="1" applyBorder="1" applyAlignment="1">
      <alignment vertical="top"/>
    </xf>
    <xf numFmtId="164" fontId="8" fillId="4" borderId="54" xfId="1" applyFont="1" applyFill="1" applyBorder="1" applyAlignment="1">
      <alignment vertical="top"/>
    </xf>
    <xf numFmtId="0" fontId="0" fillId="0" borderId="0" xfId="0" applyAlignment="1">
      <alignment vertical="top" wrapText="1"/>
    </xf>
    <xf numFmtId="0" fontId="8" fillId="4" borderId="55" xfId="0" applyFont="1" applyFill="1" applyBorder="1" applyAlignment="1">
      <alignment vertical="top" wrapText="1"/>
    </xf>
    <xf numFmtId="10" fontId="0" fillId="0" borderId="0" xfId="0" applyNumberFormat="1" applyAlignment="1">
      <alignment vertical="top"/>
    </xf>
    <xf numFmtId="0" fontId="6" fillId="0" borderId="56" xfId="5" applyFill="1" applyBorder="1" applyAlignment="1">
      <alignment vertical="top"/>
    </xf>
    <xf numFmtId="164" fontId="6" fillId="0" borderId="56" xfId="5" applyNumberFormat="1" applyFill="1" applyBorder="1" applyAlignment="1">
      <alignment vertical="top" wrapText="1"/>
    </xf>
    <xf numFmtId="43" fontId="6" fillId="0" borderId="56" xfId="5" applyNumberFormat="1" applyFill="1" applyBorder="1" applyAlignment="1">
      <alignment vertical="top"/>
    </xf>
    <xf numFmtId="10" fontId="6" fillId="0" borderId="56" xfId="5" applyNumberFormat="1" applyFill="1" applyBorder="1" applyAlignment="1">
      <alignment vertical="top"/>
    </xf>
    <xf numFmtId="0" fontId="0" fillId="0" borderId="0" xfId="0" applyAlignment="1">
      <alignment vertical="top"/>
    </xf>
    <xf numFmtId="0" fontId="6" fillId="0" borderId="56" xfId="5" applyFill="1" applyBorder="1" applyAlignment="1">
      <alignment vertical="top" wrapText="1"/>
    </xf>
    <xf numFmtId="0" fontId="6" fillId="0" borderId="56" xfId="5" applyFill="1" applyBorder="1"/>
    <xf numFmtId="164" fontId="6" fillId="0" borderId="56" xfId="5" applyNumberFormat="1" applyFill="1" applyBorder="1"/>
    <xf numFmtId="10" fontId="6" fillId="0" borderId="56" xfId="5" applyNumberFormat="1" applyFill="1" applyBorder="1"/>
    <xf numFmtId="0" fontId="8" fillId="7" borderId="56" xfId="5" applyFont="1" applyFill="1" applyBorder="1"/>
    <xf numFmtId="164" fontId="8" fillId="7" borderId="56" xfId="5" applyNumberFormat="1" applyFont="1" applyFill="1" applyBorder="1"/>
    <xf numFmtId="10" fontId="8" fillId="7" borderId="56" xfId="5" applyNumberFormat="1" applyFont="1" applyFill="1" applyBorder="1"/>
    <xf numFmtId="0" fontId="8" fillId="4" borderId="56" xfId="5" applyFont="1" applyFill="1" applyBorder="1"/>
    <xf numFmtId="164" fontId="8" fillId="4" borderId="56" xfId="5" applyNumberFormat="1" applyFont="1" applyFill="1" applyBorder="1"/>
    <xf numFmtId="10" fontId="8" fillId="4" borderId="56" xfId="5" applyNumberFormat="1" applyFont="1" applyFill="1" applyBorder="1"/>
    <xf numFmtId="0" fontId="12" fillId="0" borderId="0" xfId="0" applyFont="1" applyAlignment="1">
      <alignment vertical="center"/>
    </xf>
    <xf numFmtId="0" fontId="12" fillId="0" borderId="0" xfId="0" applyFont="1" applyAlignment="1">
      <alignment horizontal="left" vertical="center" indent="5"/>
    </xf>
    <xf numFmtId="164" fontId="7" fillId="0" borderId="0" xfId="1" applyFont="1"/>
    <xf numFmtId="167" fontId="7" fillId="0" borderId="0" xfId="1" applyNumberFormat="1" applyFont="1"/>
    <xf numFmtId="9" fontId="0" fillId="0" borderId="0" xfId="4" applyFont="1"/>
    <xf numFmtId="0" fontId="5" fillId="2" borderId="28" xfId="3" applyFont="1" applyBorder="1" applyAlignment="1">
      <alignment horizontal="center"/>
    </xf>
    <xf numFmtId="0" fontId="5" fillId="2" borderId="29" xfId="3" applyFont="1" applyBorder="1" applyAlignment="1">
      <alignment horizontal="center"/>
    </xf>
    <xf numFmtId="0" fontId="5" fillId="2" borderId="30" xfId="3" applyFont="1" applyBorder="1" applyAlignment="1">
      <alignment horizontal="center"/>
    </xf>
  </cellXfs>
  <cellStyles count="6">
    <cellStyle name="Entrada" xfId="5" builtinId="20"/>
    <cellStyle name="Millares" xfId="1" builtinId="3"/>
    <cellStyle name="Moneda" xfId="2" builtinId="4"/>
    <cellStyle name="Normal" xfId="0" builtinId="0"/>
    <cellStyle name="Notas" xfId="3" builtinId="10"/>
    <cellStyle name="Porcentaje" xfId="4" builtinId="5"/>
  </cellStyles>
  <dxfs count="264">
    <dxf>
      <numFmt numFmtId="164" formatCode="_-* #,##0.00_-;\-* #,##0.00_-;_-* &quot;-&quot;??_-;_-@_-"/>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0" formatCode="General"/>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font>
        <strike val="0"/>
        <outline val="0"/>
        <shadow val="0"/>
        <u val="none"/>
        <vertAlign val="baseline"/>
        <sz val="9"/>
        <color theme="1"/>
        <name val="Calibri Light"/>
        <scheme val="major"/>
      </font>
      <numFmt numFmtId="166" formatCode="#,##0.00\ &quot;€&quot;"/>
      <alignment horizontal="general" vertical="center" textRotation="0" wrapText="1" indent="0" justifyLastLine="0" shrinkToFit="0" readingOrder="0"/>
      <border diagonalUp="0" diagonalDown="0">
        <left style="hair">
          <color rgb="FF000000"/>
        </left>
        <right style="thin">
          <color rgb="FF000000"/>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thin">
          <color rgb="FF000000"/>
        </left>
        <right style="hair">
          <color rgb="FF000000"/>
        </right>
        <top style="hair">
          <color rgb="FF000000"/>
        </top>
        <bottom style="hair">
          <color rgb="FF000000"/>
        </bottom>
        <vertical style="hair">
          <color rgb="FF000000"/>
        </vertical>
        <horizontal style="hair">
          <color rgb="FF000000"/>
        </horizontal>
      </border>
    </dxf>
    <dxf>
      <font>
        <b/>
        <i val="0"/>
        <strike val="0"/>
        <condense val="0"/>
        <extend val="0"/>
        <outline val="0"/>
        <shadow val="0"/>
        <u val="none"/>
        <vertAlign val="baseline"/>
        <sz val="9"/>
        <color theme="1"/>
        <name val="Calibri Light"/>
        <scheme val="major"/>
      </font>
      <alignment horizontal="general" vertical="center" textRotation="0" wrapText="1" indent="0" justifyLastLine="0" shrinkToFit="0" readingOrder="0"/>
      <border diagonalUp="0" diagonalDown="0">
        <left/>
        <right style="hair">
          <color rgb="FF000000"/>
        </right>
        <top style="hair">
          <color rgb="FF000000"/>
        </top>
        <bottom style="hair">
          <color rgb="FF000000"/>
        </bottom>
        <vertical style="hair">
          <color rgb="FF000000"/>
        </vertical>
        <horizontal style="hair">
          <color rgb="FF000000"/>
        </horizontal>
      </border>
    </dxf>
    <dxf>
      <border>
        <top style="hair">
          <color rgb="FF000000"/>
        </top>
      </border>
    </dxf>
    <dxf>
      <border diagonalUp="0" diagonalDown="0">
        <left style="thin">
          <color rgb="FF000000"/>
        </left>
        <right style="thin">
          <color rgb="FF000000"/>
        </right>
        <top style="thin">
          <color rgb="FF000000"/>
        </top>
        <bottom style="thin">
          <color rgb="FF000000"/>
        </bottom>
      </border>
    </dxf>
    <dxf>
      <border>
        <bottom style="hair">
          <color rgb="FF000000"/>
        </bottom>
      </border>
    </dxf>
    <dxf>
      <font>
        <b/>
        <i val="0"/>
        <strike val="0"/>
        <condense val="0"/>
        <extend val="0"/>
        <outline val="0"/>
        <shadow val="0"/>
        <u val="none"/>
        <vertAlign val="baseline"/>
        <sz val="9"/>
        <color theme="0" tint="-4.9989318521683403E-2"/>
        <name val="Calibri Light"/>
        <scheme val="major"/>
      </font>
      <fill>
        <patternFill>
          <bgColor theme="3"/>
        </patternFill>
      </fill>
      <alignment horizontal="general" vertical="center" textRotation="0" wrapText="1" indent="0" justifyLastLine="0" shrinkToFit="0" readingOrder="0"/>
      <border diagonalUp="0" diagonalDown="0">
        <left style="hair">
          <color rgb="FF000000"/>
        </left>
        <right style="hair">
          <color rgb="FF000000"/>
        </right>
        <top/>
        <bottom/>
        <vertical style="hair">
          <color rgb="FF000000"/>
        </vertical>
        <horizontal style="hair">
          <color rgb="FF000000"/>
        </horizontal>
      </border>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theme="0" tint="-0.24994659260841701"/>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strike val="0"/>
        <outline val="0"/>
        <shadow val="0"/>
        <u val="none"/>
        <vertAlign val="baseline"/>
        <sz val="9"/>
        <color theme="1"/>
        <name val="Calibri Light"/>
        <scheme val="major"/>
      </font>
      <numFmt numFmtId="166" formatCode="#,##0.00\ &quot;€&quot;"/>
      <alignment horizontal="general" vertical="center" textRotation="0" wrapText="1" indent="0" justifyLastLine="0" shrinkToFit="0" readingOrder="0"/>
      <border diagonalUp="0" diagonalDown="0">
        <left style="hair">
          <color rgb="FF000000"/>
        </left>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i val="0"/>
        <strike val="0"/>
        <condense val="0"/>
        <extend val="0"/>
        <outline val="0"/>
        <shadow val="0"/>
        <u val="none"/>
        <vertAlign val="baseline"/>
        <sz val="9"/>
        <color theme="1"/>
        <name val="Calibri Light"/>
        <scheme val="major"/>
      </font>
      <alignment horizontal="general" vertical="center" textRotation="0" wrapText="1" indent="0" justifyLastLine="0" shrinkToFit="0" readingOrder="0"/>
      <border diagonalUp="0" diagonalDown="0">
        <left/>
        <right style="hair">
          <color rgb="FF000000"/>
        </right>
        <top style="hair">
          <color rgb="FF000000"/>
        </top>
        <bottom style="hair">
          <color rgb="FF000000"/>
        </bottom>
        <vertical style="hair">
          <color rgb="FF000000"/>
        </vertical>
        <horizontal style="hair">
          <color rgb="FF000000"/>
        </horizontal>
      </border>
    </dxf>
    <dxf>
      <border>
        <top style="hair">
          <color rgb="FF000000"/>
        </top>
      </border>
    </dxf>
    <dxf>
      <border diagonalUp="0" diagonalDown="0">
        <left style="thin">
          <color rgb="FF000000"/>
        </left>
        <right style="thin">
          <color rgb="FF000000"/>
        </right>
        <top style="thin">
          <color rgb="FF000000"/>
        </top>
        <bottom style="thin">
          <color rgb="FF000000"/>
        </bottom>
      </border>
    </dxf>
    <dxf>
      <border>
        <bottom style="hair">
          <color rgb="FF000000"/>
        </bottom>
      </border>
    </dxf>
    <dxf>
      <font>
        <b/>
        <i val="0"/>
        <strike val="0"/>
        <condense val="0"/>
        <extend val="0"/>
        <outline val="0"/>
        <shadow val="0"/>
        <u val="none"/>
        <vertAlign val="baseline"/>
        <sz val="9"/>
        <color theme="0" tint="-4.9989318521683403E-2"/>
        <name val="Calibri Light"/>
        <scheme val="major"/>
      </font>
      <fill>
        <patternFill>
          <bgColor theme="3"/>
        </patternFill>
      </fill>
      <alignment horizontal="general" vertical="center" textRotation="0" wrapText="1" indent="0" justifyLastLine="0" shrinkToFit="0" readingOrder="0"/>
      <border diagonalUp="0" diagonalDown="0">
        <left style="hair">
          <color rgb="FF000000"/>
        </left>
        <right style="hair">
          <color rgb="FF000000"/>
        </right>
        <top/>
        <bottom/>
        <vertical style="hair">
          <color rgb="FF000000"/>
        </vertical>
        <horizontal style="hair">
          <color rgb="FF000000"/>
        </horizontal>
      </border>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theme="0" tint="-0.24994659260841701"/>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outline val="0"/>
        <shadow val="0"/>
        <u val="none"/>
        <vertAlign val="baseline"/>
        <sz val="9"/>
        <color theme="1"/>
        <name val="Calibri Light"/>
        <scheme val="major"/>
      </font>
      <numFmt numFmtId="166" formatCode="#,##0.00\ &quot;€&quot;"/>
      <alignment horizontal="general" vertical="center" textRotation="0" wrapText="1" indent="0" justifyLastLine="0" shrinkToFit="0" readingOrder="0"/>
      <border diagonalUp="0" diagonalDown="0">
        <left style="hair">
          <color rgb="FF000000"/>
        </left>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textRotation="0"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i val="0"/>
        <strike val="0"/>
        <condense val="0"/>
        <extend val="0"/>
        <outline val="0"/>
        <shadow val="0"/>
        <u val="none"/>
        <vertAlign val="baseline"/>
        <sz val="9"/>
        <color theme="1"/>
        <name val="Calibri Light"/>
        <scheme val="major"/>
      </font>
      <alignment horizontal="general" vertical="center" textRotation="0" wrapText="1" indent="0" justifyLastLine="0" shrinkToFit="0" readingOrder="0"/>
      <border diagonalUp="0" diagonalDown="0">
        <left/>
        <right style="hair">
          <color rgb="FF000000"/>
        </right>
        <top style="hair">
          <color rgb="FF000000"/>
        </top>
        <bottom style="hair">
          <color rgb="FF000000"/>
        </bottom>
        <vertical style="hair">
          <color rgb="FF000000"/>
        </vertical>
        <horizontal style="hair">
          <color rgb="FF000000"/>
        </horizontal>
      </border>
    </dxf>
    <dxf>
      <border>
        <top style="hair">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rgb="FF000000"/>
        <name val="Calibri Light"/>
        <scheme val="none"/>
      </font>
    </dxf>
    <dxf>
      <border>
        <bottom style="hair">
          <color rgb="FF000000"/>
        </bottom>
      </border>
    </dxf>
    <dxf>
      <font>
        <b/>
        <i val="0"/>
        <strike val="0"/>
        <condense val="0"/>
        <extend val="0"/>
        <outline val="0"/>
        <shadow val="0"/>
        <u val="none"/>
        <vertAlign val="baseline"/>
        <sz val="9"/>
        <color theme="0" tint="-4.9989318521683403E-2"/>
        <name val="Calibri Light"/>
        <scheme val="major"/>
      </font>
      <fill>
        <patternFill>
          <bgColor theme="3"/>
        </patternFill>
      </fill>
      <alignment horizontal="general" vertical="center" textRotation="0" wrapText="1" indent="0" justifyLastLine="0" shrinkToFit="0" readingOrder="0"/>
      <border diagonalUp="0" diagonalDown="0">
        <left style="hair">
          <color rgb="FF000000"/>
        </left>
        <right style="hair">
          <color rgb="FF000000"/>
        </right>
        <top/>
        <bottom/>
        <vertical style="hair">
          <color rgb="FF000000"/>
        </vertical>
        <horizontal style="hair">
          <color rgb="FF000000"/>
        </horizontal>
      </border>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theme="0" tint="-0.24994659260841701"/>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outline val="0"/>
        <shadow val="0"/>
        <u val="none"/>
        <vertAlign val="baseline"/>
        <sz val="9"/>
        <color theme="1"/>
        <name val="Calibri Light"/>
        <scheme val="major"/>
      </font>
      <numFmt numFmtId="166" formatCode="#,##0.00\ &quot;€&quot;"/>
      <alignment horizontal="general" vertical="center" textRotation="0" wrapText="1" indent="0" justifyLastLine="0" shrinkToFit="0" readingOrder="0"/>
      <border diagonalUp="0" diagonalDown="0">
        <left style="hair">
          <color rgb="FF000000"/>
        </left>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textRotation="0"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i val="0"/>
        <strike val="0"/>
        <condense val="0"/>
        <extend val="0"/>
        <outline val="0"/>
        <shadow val="0"/>
        <u val="none"/>
        <vertAlign val="baseline"/>
        <sz val="9"/>
        <color theme="1"/>
        <name val="Calibri Light"/>
        <scheme val="major"/>
      </font>
      <alignment horizontal="general" vertical="center" textRotation="0" wrapText="1" indent="0" justifyLastLine="0" shrinkToFit="0" readingOrder="0"/>
      <border diagonalUp="0" diagonalDown="0">
        <left/>
        <right style="hair">
          <color rgb="FF000000"/>
        </right>
        <top style="hair">
          <color rgb="FF000000"/>
        </top>
        <bottom style="hair">
          <color rgb="FF000000"/>
        </bottom>
        <vertical style="hair">
          <color rgb="FF000000"/>
        </vertical>
        <horizontal style="hair">
          <color rgb="FF000000"/>
        </horizontal>
      </border>
    </dxf>
    <dxf>
      <border>
        <top style="hair">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theme="1"/>
        <name val="Calibri Light"/>
        <scheme val="major"/>
      </font>
    </dxf>
    <dxf>
      <border>
        <bottom style="hair">
          <color rgb="FF000000"/>
        </bottom>
      </border>
    </dxf>
    <dxf>
      <font>
        <b/>
        <i val="0"/>
        <strike val="0"/>
        <condense val="0"/>
        <extend val="0"/>
        <outline val="0"/>
        <shadow val="0"/>
        <u val="none"/>
        <vertAlign val="baseline"/>
        <sz val="9"/>
        <color theme="0" tint="-4.9989318521683403E-2"/>
        <name val="Calibri Light"/>
        <scheme val="major"/>
      </font>
      <fill>
        <patternFill>
          <bgColor theme="3"/>
        </patternFill>
      </fill>
      <alignment horizontal="general" vertical="center" textRotation="0" wrapText="1" indent="0" justifyLastLine="0" shrinkToFit="0" readingOrder="0"/>
      <border diagonalUp="0" diagonalDown="0">
        <left style="hair">
          <color rgb="FF000000"/>
        </left>
        <right style="hair">
          <color rgb="FF000000"/>
        </right>
        <top/>
        <bottom/>
        <vertical style="hair">
          <color rgb="FF000000"/>
        </vertical>
        <horizontal style="hair">
          <color rgb="FF000000"/>
        </horizontal>
      </border>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theme="0" tint="-0.24994659260841701"/>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outline val="0"/>
        <shadow val="0"/>
        <u val="none"/>
        <vertAlign val="baseline"/>
        <sz val="9"/>
        <color theme="1"/>
        <name val="Calibri Light"/>
        <scheme val="major"/>
      </font>
      <numFmt numFmtId="166" formatCode="#,##0.00\ &quot;€&quot;"/>
      <alignment horizontal="general" vertical="center" textRotation="0" wrapText="1" indent="0" justifyLastLine="0" shrinkToFit="0" readingOrder="0"/>
      <border diagonalUp="0" diagonalDown="0">
        <left style="hair">
          <color rgb="FF000000"/>
        </left>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textRotation="0"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i val="0"/>
        <strike val="0"/>
        <condense val="0"/>
        <extend val="0"/>
        <outline val="0"/>
        <shadow val="0"/>
        <u val="none"/>
        <vertAlign val="baseline"/>
        <sz val="9"/>
        <color theme="1"/>
        <name val="Calibri Light"/>
        <scheme val="major"/>
      </font>
      <alignment horizontal="general" vertical="center" textRotation="0" wrapText="1" indent="0" justifyLastLine="0" shrinkToFit="0" readingOrder="0"/>
      <border diagonalUp="0" diagonalDown="0">
        <left/>
        <right style="hair">
          <color rgb="FF000000"/>
        </right>
        <top style="hair">
          <color rgb="FF000000"/>
        </top>
        <bottom style="hair">
          <color rgb="FF000000"/>
        </bottom>
        <vertical style="hair">
          <color rgb="FF000000"/>
        </vertical>
        <horizontal style="hair">
          <color rgb="FF000000"/>
        </horizontal>
      </border>
    </dxf>
    <dxf>
      <border>
        <top style="hair">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rgb="FF000000"/>
        <name val="Calibri Light"/>
        <scheme val="none"/>
      </font>
    </dxf>
    <dxf>
      <border>
        <bottom style="hair">
          <color rgb="FF000000"/>
        </bottom>
      </border>
    </dxf>
    <dxf>
      <font>
        <b/>
        <i val="0"/>
        <strike val="0"/>
        <condense val="0"/>
        <extend val="0"/>
        <outline val="0"/>
        <shadow val="0"/>
        <u val="none"/>
        <vertAlign val="baseline"/>
        <sz val="9"/>
        <color theme="0" tint="-4.9989318521683403E-2"/>
        <name val="Calibri Light"/>
        <scheme val="major"/>
      </font>
      <fill>
        <patternFill>
          <bgColor theme="3"/>
        </patternFill>
      </fill>
      <alignment horizontal="general" vertical="center" textRotation="0" wrapText="1" indent="0" justifyLastLine="0" shrinkToFit="0" readingOrder="0"/>
      <border diagonalUp="0" diagonalDown="0">
        <left style="hair">
          <color rgb="FF000000"/>
        </left>
        <right style="hair">
          <color rgb="FF000000"/>
        </right>
        <top/>
        <bottom/>
        <vertical style="hair">
          <color rgb="FF000000"/>
        </vertical>
        <horizontal style="hair">
          <color rgb="FF000000"/>
        </horizontal>
      </border>
    </dxf>
    <dxf>
      <font>
        <color theme="0" tint="-0.499984740745262"/>
      </font>
    </dxf>
    <dxf>
      <font>
        <color rgb="FFFF0000"/>
      </font>
    </dxf>
    <dxf>
      <font>
        <color theme="4" tint="-0.24994659260841701"/>
      </font>
    </dxf>
    <dxf>
      <font>
        <color theme="9" tint="-0.24994659260841701"/>
      </font>
    </dxf>
    <dxf>
      <font>
        <color theme="0" tint="-0.24994659260841701"/>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32</xdr:row>
      <xdr:rowOff>95250</xdr:rowOff>
    </xdr:from>
    <xdr:to>
      <xdr:col>9</xdr:col>
      <xdr:colOff>695325</xdr:colOff>
      <xdr:row>42</xdr:row>
      <xdr:rowOff>99647</xdr:rowOff>
    </xdr:to>
    <xdr:pic>
      <xdr:nvPicPr>
        <xdr:cNvPr id="3" name="Imagen 2">
          <a:extLst>
            <a:ext uri="{FF2B5EF4-FFF2-40B4-BE49-F238E27FC236}">
              <a16:creationId xmlns:a16="http://schemas.microsoft.com/office/drawing/2014/main" xmlns="" id="{CA54D9D5-A282-47F9-9BA3-BDFEC1F8A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8375" y="11639550"/>
          <a:ext cx="3371850" cy="1918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a13" displayName="Tabla13" ref="D9:L24" totalsRowShown="0" headerRowDxfId="217" dataDxfId="215" headerRowBorderDxfId="216" tableBorderDxfId="214" totalsRowBorderDxfId="213">
  <tableColumns count="9">
    <tableColumn id="1" name="Sec. DB SI-1 y 2" dataDxfId="212"/>
    <tableColumn id="2" name="Propagación Interior y Propagación Exterior" dataDxfId="211"/>
    <tableColumn id="3" name="Cumplimiento" dataDxfId="210"/>
    <tableColumn id="4" name="Razón" dataDxfId="209"/>
    <tableColumn id="5" name="Posible Acción" dataDxfId="208"/>
    <tableColumn id="6" name="Prioridad" dataDxfId="207"/>
    <tableColumn id="9" name="Medición" dataDxfId="206" dataCellStyle="Millares"/>
    <tableColumn id="8" name="Precio" dataDxfId="205" dataCellStyle="Millares">
      <calculatedColumnFormula>812.92*1.3</calculatedColumnFormula>
    </tableColumn>
    <tableColumn id="7" name="Estimación Prespuestaria" dataDxfId="204" dataCellStyle="Moneda">
      <calculatedColumnFormula>+#REF!</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1" name="Tabla1" displayName="Tabla1" ref="D9:L24" totalsRowShown="0" headerRowDxfId="157" dataDxfId="155" headerRowBorderDxfId="156" tableBorderDxfId="154" totalsRowBorderDxfId="153">
  <tableColumns count="9">
    <tableColumn id="1" name="Sec. DB SI-3" dataDxfId="152"/>
    <tableColumn id="2" name="Evacuación de ocupantes" dataDxfId="151"/>
    <tableColumn id="3" name="Cumplimiento" dataDxfId="150"/>
    <tableColumn id="4" name="Razón" dataDxfId="149"/>
    <tableColumn id="5" name="Posible Acción" dataDxfId="148"/>
    <tableColumn id="6" name="Prioridad" dataDxfId="147"/>
    <tableColumn id="9" name="Medición" dataDxfId="146" dataCellStyle="Millares"/>
    <tableColumn id="8" name="Precio" dataDxfId="145" dataCellStyle="Millares">
      <calculatedColumnFormula>812.92*1.3</calculatedColumnFormula>
    </tableColumn>
    <tableColumn id="7" name="Estimación Prespuestaria" dataDxfId="144" dataCellStyle="Moneda">
      <calculatedColumnFormula>+#REF!</calculatedColumnFormula>
    </tableColumn>
  </tableColumns>
  <tableStyleInfo name="TableStyleLight9" showFirstColumn="0" showLastColumn="0" showRowStripes="1" showColumnStripes="0"/>
</table>
</file>

<file path=xl/tables/table3.xml><?xml version="1.0" encoding="utf-8"?>
<table xmlns="http://schemas.openxmlformats.org/spreadsheetml/2006/main" id="3" name="Tabla14" displayName="Tabla14" ref="D9:L24" totalsRowShown="0" headerRowDxfId="109" dataDxfId="107" headerRowBorderDxfId="108" tableBorderDxfId="106" totalsRowBorderDxfId="105">
  <tableColumns count="9">
    <tableColumn id="1" name="Sec. DB SI-4" dataDxfId="104"/>
    <tableColumn id="2" name="Condiciones de las instalaciones de protección contra incendios: adecuación y mantenimiento. Equipos de detección, alarma y extinción" dataDxfId="103"/>
    <tableColumn id="3" name="Cumplimiento" dataDxfId="102"/>
    <tableColumn id="4" name="Razón" dataDxfId="101"/>
    <tableColumn id="5" name="Posible Acción" dataDxfId="100"/>
    <tableColumn id="6" name="Prioridad" dataDxfId="99"/>
    <tableColumn id="9" name="Medición" dataDxfId="98" dataCellStyle="Millares"/>
    <tableColumn id="8" name="Precio" dataDxfId="97" dataCellStyle="Millares">
      <calculatedColumnFormula>812.92*1.3</calculatedColumnFormula>
    </tableColumn>
    <tableColumn id="7" name="Estimación Prespuestaria" dataDxfId="96" dataCellStyle="Moneda">
      <calculatedColumnFormula>+#REF!</calculatedColumnFormula>
    </tableColumn>
  </tableColumns>
  <tableStyleInfo name="TableStyleLight9" showFirstColumn="0" showLastColumn="0" showRowStripes="1" showColumnStripes="0"/>
</table>
</file>

<file path=xl/tables/table4.xml><?xml version="1.0" encoding="utf-8"?>
<table xmlns="http://schemas.openxmlformats.org/spreadsheetml/2006/main" id="4" name="Tabla145" displayName="Tabla145" ref="D9:L15" totalsRowShown="0" headerRowDxfId="53" headerRowBorderDxfId="52" tableBorderDxfId="51" totalsRowBorderDxfId="50">
  <tableColumns count="9">
    <tableColumn id="1" name="Sec. DB SI-5" dataDxfId="49"/>
    <tableColumn id="2" name="Intervención de los bomberos" dataDxfId="48"/>
    <tableColumn id="3" name="Cumplimiento" dataDxfId="47"/>
    <tableColumn id="4" name="Razón" dataDxfId="46"/>
    <tableColumn id="5" name="Posible Acción" dataDxfId="45"/>
    <tableColumn id="6" name="Prioridad" dataDxfId="44"/>
    <tableColumn id="9" name="Medición" dataDxfId="43" dataCellStyle="Millares"/>
    <tableColumn id="8" name="Precio" dataDxfId="42" dataCellStyle="Millares"/>
    <tableColumn id="7" name="Estimación Prespuestaria" dataDxfId="41" dataCellStyle="Moneda">
      <calculatedColumnFormula>+#REF!</calculatedColumnFormula>
    </tableColumn>
  </tableColumns>
  <tableStyleInfo name="TableStyleLight9" showFirstColumn="0" showLastColumn="0" showRowStripes="1" showColumnStripes="0"/>
</table>
</file>

<file path=xl/tables/table5.xml><?xml version="1.0" encoding="utf-8"?>
<table xmlns="http://schemas.openxmlformats.org/spreadsheetml/2006/main" id="5" name="Tabla1456" displayName="Tabla1456" ref="D9:L11" totalsRowShown="0" headerRowDxfId="20" headerRowBorderDxfId="19" tableBorderDxfId="18" totalsRowBorderDxfId="17">
  <tableColumns count="9">
    <tableColumn id="1" name="Sec. DB SI-6" dataDxfId="16"/>
    <tableColumn id="2" name="Resistencia al fuego de la estructura" dataDxfId="15"/>
    <tableColumn id="3" name="Cumplimiento" dataDxfId="14"/>
    <tableColumn id="4" name="Razón" dataDxfId="13"/>
    <tableColumn id="5" name="Posible Acción" dataDxfId="12"/>
    <tableColumn id="6" name="Prioridad" dataDxfId="11"/>
    <tableColumn id="9" name="Medición" dataDxfId="10" dataCellStyle="Millares"/>
    <tableColumn id="8" name="Precio" dataDxfId="9" dataCellStyle="Millares"/>
    <tableColumn id="7" name="Estimación Prespuestaria" dataDxfId="8" dataCellStyle="Moneda">
      <calculatedColumnFormula>+Tabla1456[[#This Row],[Medición]]*Tabla1456[[#This Row],[Precio]]</calculatedColumnFormula>
    </tableColumn>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G11:M29" totalsRowShown="0" headerRowDxfId="7" dataDxfId="6">
  <autoFilter ref="G11:M29"/>
  <tableColumns count="7">
    <tableColumn id="1" name="Nº" dataDxfId="5"/>
    <tableColumn id="2" name="Descripción" dataDxfId="4">
      <calculatedColumnFormula>+Tabla1[[#This Row],[Evacuación de ocupantes]]</calculatedColumnFormula>
    </tableColumn>
    <tableColumn id="3" name="Obligatoriedad a Nuevo" dataDxfId="3"/>
    <tableColumn id="4" name="Beneficio"/>
    <tableColumn id="5" name="Complejidad" dataDxfId="2"/>
    <tableColumn id="7" name="Rango" dataDxfId="1"/>
    <tableColumn id="6" name="Coste Estimado" dataDxfId="0" dataCellStyle="Millares">
      <calculatedColumnFormula>+'SI 3'!L11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3"/>
  <sheetViews>
    <sheetView topLeftCell="A22" zoomScaleNormal="100" workbookViewId="0">
      <selection activeCell="C1" sqref="C1"/>
    </sheetView>
  </sheetViews>
  <sheetFormatPr baseColWidth="10" defaultRowHeight="14.4" x14ac:dyDescent="0.3"/>
  <cols>
    <col min="3" max="3" width="7.5546875" customWidth="1"/>
    <col min="4" max="4" width="11" customWidth="1"/>
    <col min="5" max="6" width="40.88671875" customWidth="1"/>
    <col min="7" max="7" width="40.88671875" style="92" customWidth="1"/>
    <col min="8" max="10" width="22.109375" customWidth="1"/>
  </cols>
  <sheetData>
    <row r="1" spans="2:10" ht="18" x14ac:dyDescent="0.35">
      <c r="C1" s="91" t="s">
        <v>128</v>
      </c>
    </row>
    <row r="2" spans="2:10" x14ac:dyDescent="0.3">
      <c r="C2" s="93"/>
      <c r="D2" s="93"/>
      <c r="E2" s="93"/>
      <c r="F2" s="93"/>
      <c r="G2" s="94"/>
      <c r="H2" s="93"/>
      <c r="I2" s="93"/>
      <c r="J2" s="93"/>
    </row>
    <row r="3" spans="2:10" s="95" customFormat="1" x14ac:dyDescent="0.3">
      <c r="C3" s="96"/>
      <c r="D3" s="96" t="s">
        <v>100</v>
      </c>
      <c r="E3" s="96" t="s">
        <v>138</v>
      </c>
      <c r="F3" s="96" t="s">
        <v>101</v>
      </c>
      <c r="G3" s="96" t="s">
        <v>102</v>
      </c>
      <c r="H3" s="96" t="s">
        <v>103</v>
      </c>
      <c r="I3" s="96" t="s">
        <v>104</v>
      </c>
      <c r="J3" s="96" t="s">
        <v>105</v>
      </c>
    </row>
    <row r="4" spans="2:10" s="102" customFormat="1" ht="43.2" x14ac:dyDescent="0.3">
      <c r="B4" s="97"/>
      <c r="C4" s="98"/>
      <c r="D4" s="98" t="s">
        <v>130</v>
      </c>
      <c r="E4" s="98" t="s">
        <v>29</v>
      </c>
      <c r="F4" s="103" t="s">
        <v>139</v>
      </c>
      <c r="G4" s="99" t="s">
        <v>77</v>
      </c>
      <c r="H4" s="100">
        <f>+'SI 3'!L12</f>
        <v>7350</v>
      </c>
      <c r="I4" s="101" t="str">
        <f>+E30</f>
        <v>-          Poca</v>
      </c>
      <c r="J4" s="100" t="str">
        <f>+E21</f>
        <v>-          Rango 03</v>
      </c>
    </row>
    <row r="5" spans="2:10" s="102" customFormat="1" ht="43.2" x14ac:dyDescent="0.3">
      <c r="B5" s="97"/>
      <c r="C5" s="98"/>
      <c r="D5" s="98" t="s">
        <v>131</v>
      </c>
      <c r="E5" s="103" t="s">
        <v>29</v>
      </c>
      <c r="F5" s="103" t="s">
        <v>140</v>
      </c>
      <c r="G5" s="99" t="s">
        <v>78</v>
      </c>
      <c r="H5" s="100">
        <f>+'SI 3'!L13</f>
        <v>400</v>
      </c>
      <c r="I5" s="101" t="str">
        <f>+E28</f>
        <v>-          Ninguna</v>
      </c>
      <c r="J5" s="100" t="str">
        <f>+E19</f>
        <v>-          Rango 01</v>
      </c>
    </row>
    <row r="6" spans="2:10" s="102" customFormat="1" ht="28.8" x14ac:dyDescent="0.3">
      <c r="B6" s="97"/>
      <c r="C6" s="98"/>
      <c r="D6" s="98" t="s">
        <v>132</v>
      </c>
      <c r="E6" s="103" t="s">
        <v>29</v>
      </c>
      <c r="F6" s="103" t="s">
        <v>141</v>
      </c>
      <c r="G6" s="99" t="s">
        <v>142</v>
      </c>
      <c r="H6" s="100">
        <f>+'SI 3'!L14</f>
        <v>500</v>
      </c>
      <c r="I6" s="101" t="str">
        <f>+E30</f>
        <v>-          Poca</v>
      </c>
      <c r="J6" s="100" t="str">
        <f>+E19</f>
        <v>-          Rango 01</v>
      </c>
    </row>
    <row r="7" spans="2:10" s="102" customFormat="1" ht="72" x14ac:dyDescent="0.3">
      <c r="B7" s="97"/>
      <c r="C7" s="98"/>
      <c r="D7" s="98" t="s">
        <v>133</v>
      </c>
      <c r="E7" s="103" t="s">
        <v>49</v>
      </c>
      <c r="F7" s="103" t="s">
        <v>144</v>
      </c>
      <c r="G7" s="99" t="s">
        <v>143</v>
      </c>
      <c r="H7" s="100">
        <f>+'SI 1-2'!L10</f>
        <v>1800</v>
      </c>
      <c r="I7" s="101" t="str">
        <f>+E30</f>
        <v>-          Poca</v>
      </c>
      <c r="J7" s="100" t="str">
        <f>+E21</f>
        <v>-          Rango 03</v>
      </c>
    </row>
    <row r="8" spans="2:10" s="102" customFormat="1" ht="43.2" x14ac:dyDescent="0.3">
      <c r="B8" s="97"/>
      <c r="C8" s="98"/>
      <c r="D8" s="98" t="s">
        <v>134</v>
      </c>
      <c r="E8" s="103" t="s">
        <v>49</v>
      </c>
      <c r="F8" s="103" t="s">
        <v>145</v>
      </c>
      <c r="G8" s="99" t="s">
        <v>82</v>
      </c>
      <c r="H8" s="100">
        <f>+'SI 1-2'!L12</f>
        <v>1200</v>
      </c>
      <c r="I8" s="101" t="str">
        <f>+E31</f>
        <v>-          Media</v>
      </c>
      <c r="J8" s="100" t="str">
        <f>+E21</f>
        <v>-          Rango 03</v>
      </c>
    </row>
    <row r="9" spans="2:10" s="102" customFormat="1" ht="28.8" x14ac:dyDescent="0.3">
      <c r="B9" s="97"/>
      <c r="C9" s="98"/>
      <c r="D9" s="98" t="s">
        <v>135</v>
      </c>
      <c r="E9" s="103" t="s">
        <v>49</v>
      </c>
      <c r="F9" s="103" t="s">
        <v>146</v>
      </c>
      <c r="G9" s="99" t="s">
        <v>147</v>
      </c>
      <c r="H9" s="100">
        <f>+'SI 1-2'!L13</f>
        <v>1110</v>
      </c>
      <c r="I9" s="101" t="str">
        <f>+E31</f>
        <v>-          Media</v>
      </c>
      <c r="J9" s="100" t="str">
        <f>+E21</f>
        <v>-          Rango 03</v>
      </c>
    </row>
    <row r="10" spans="2:10" s="102" customFormat="1" ht="43.2" x14ac:dyDescent="0.3">
      <c r="B10" s="97"/>
      <c r="C10" s="98"/>
      <c r="D10" s="98" t="s">
        <v>136</v>
      </c>
      <c r="E10" s="103" t="s">
        <v>68</v>
      </c>
      <c r="F10" s="103" t="s">
        <v>148</v>
      </c>
      <c r="G10" s="99" t="s">
        <v>149</v>
      </c>
      <c r="H10" s="100">
        <f>+'SI 4'!L11</f>
        <v>2500</v>
      </c>
      <c r="I10" s="101" t="str">
        <f>+E31</f>
        <v>-          Media</v>
      </c>
      <c r="J10" s="100" t="str">
        <f>+E21</f>
        <v>-          Rango 03</v>
      </c>
    </row>
    <row r="11" spans="2:10" s="102" customFormat="1" ht="28.8" x14ac:dyDescent="0.3">
      <c r="B11" s="97"/>
      <c r="C11" s="98"/>
      <c r="D11" s="98" t="s">
        <v>137</v>
      </c>
      <c r="E11" s="103" t="s">
        <v>96</v>
      </c>
      <c r="F11" s="103" t="s">
        <v>150</v>
      </c>
      <c r="G11" s="99" t="s">
        <v>151</v>
      </c>
      <c r="H11" s="100">
        <f>+'SI 6'!L10</f>
        <v>2000</v>
      </c>
      <c r="I11" s="101" t="str">
        <f>+E29</f>
        <v>-          Mínima</v>
      </c>
      <c r="J11" s="100" t="str">
        <f>+E21</f>
        <v>-          Rango 03</v>
      </c>
    </row>
    <row r="12" spans="2:10" x14ac:dyDescent="0.3">
      <c r="C12" s="104"/>
      <c r="D12" s="104"/>
      <c r="E12" s="104"/>
      <c r="F12" s="104"/>
      <c r="G12" s="105"/>
      <c r="H12" s="104"/>
      <c r="I12" s="106"/>
      <c r="J12" s="104"/>
    </row>
    <row r="13" spans="2:10" x14ac:dyDescent="0.3">
      <c r="C13" s="107"/>
      <c r="D13" s="107"/>
      <c r="E13" s="107"/>
      <c r="F13" s="107" t="s">
        <v>129</v>
      </c>
      <c r="G13" s="108"/>
      <c r="H13" s="108"/>
      <c r="I13" s="109"/>
      <c r="J13" s="108"/>
    </row>
    <row r="14" spans="2:10" x14ac:dyDescent="0.3">
      <c r="C14" s="104"/>
      <c r="D14" s="104"/>
      <c r="E14" s="104"/>
      <c r="F14" s="104"/>
      <c r="G14" s="105"/>
      <c r="H14" s="104"/>
      <c r="I14" s="106"/>
      <c r="J14" s="104"/>
    </row>
    <row r="15" spans="2:10" s="95" customFormat="1" x14ac:dyDescent="0.3">
      <c r="C15" s="104"/>
      <c r="D15" s="104"/>
      <c r="E15" s="104"/>
      <c r="F15" s="96" t="s">
        <v>101</v>
      </c>
      <c r="G15" s="96" t="s">
        <v>102</v>
      </c>
      <c r="H15" s="96" t="s">
        <v>103</v>
      </c>
      <c r="I15" s="96" t="s">
        <v>104</v>
      </c>
      <c r="J15" s="96" t="s">
        <v>105</v>
      </c>
    </row>
    <row r="16" spans="2:10" x14ac:dyDescent="0.3">
      <c r="C16" s="104"/>
      <c r="D16" s="104"/>
      <c r="E16" s="104"/>
      <c r="F16" s="110"/>
      <c r="G16" s="111"/>
      <c r="H16" s="111">
        <f>SUM(H4:H15)</f>
        <v>16860</v>
      </c>
      <c r="I16" s="112"/>
      <c r="J16" s="111"/>
    </row>
    <row r="17" spans="4:9" x14ac:dyDescent="0.3">
      <c r="G17"/>
      <c r="I17" s="92"/>
    </row>
    <row r="18" spans="4:9" x14ac:dyDescent="0.3">
      <c r="E18" s="113" t="s">
        <v>106</v>
      </c>
    </row>
    <row r="19" spans="4:9" x14ac:dyDescent="0.3">
      <c r="E19" s="114" t="s">
        <v>107</v>
      </c>
      <c r="F19" s="114" t="s">
        <v>108</v>
      </c>
    </row>
    <row r="20" spans="4:9" x14ac:dyDescent="0.3">
      <c r="E20" s="114" t="s">
        <v>109</v>
      </c>
      <c r="F20" s="114" t="s">
        <v>110</v>
      </c>
      <c r="G20" s="115"/>
    </row>
    <row r="21" spans="4:9" x14ac:dyDescent="0.3">
      <c r="E21" s="114" t="s">
        <v>111</v>
      </c>
      <c r="F21" s="114" t="s">
        <v>112</v>
      </c>
    </row>
    <row r="22" spans="4:9" x14ac:dyDescent="0.3">
      <c r="E22" s="114" t="s">
        <v>113</v>
      </c>
      <c r="F22" s="114" t="s">
        <v>114</v>
      </c>
      <c r="G22" s="116"/>
    </row>
    <row r="23" spans="4:9" x14ac:dyDescent="0.3">
      <c r="E23" s="114" t="s">
        <v>115</v>
      </c>
      <c r="F23" s="114" t="s">
        <v>116</v>
      </c>
    </row>
    <row r="24" spans="4:9" x14ac:dyDescent="0.3">
      <c r="E24" s="114" t="s">
        <v>117</v>
      </c>
      <c r="F24" s="114" t="s">
        <v>118</v>
      </c>
      <c r="G24" s="115"/>
    </row>
    <row r="25" spans="4:9" x14ac:dyDescent="0.3">
      <c r="E25" s="114" t="s">
        <v>119</v>
      </c>
      <c r="F25" s="114" t="s">
        <v>120</v>
      </c>
    </row>
    <row r="26" spans="4:9" x14ac:dyDescent="0.3">
      <c r="D26" s="92"/>
      <c r="E26" s="92"/>
      <c r="I26" s="117"/>
    </row>
    <row r="27" spans="4:9" x14ac:dyDescent="0.3">
      <c r="E27" s="113" t="s">
        <v>121</v>
      </c>
      <c r="I27" s="117"/>
    </row>
    <row r="28" spans="4:9" x14ac:dyDescent="0.3">
      <c r="E28" s="114" t="s">
        <v>122</v>
      </c>
      <c r="I28" s="117"/>
    </row>
    <row r="29" spans="4:9" x14ac:dyDescent="0.3">
      <c r="E29" s="114" t="s">
        <v>123</v>
      </c>
    </row>
    <row r="30" spans="4:9" x14ac:dyDescent="0.3">
      <c r="E30" s="114" t="s">
        <v>124</v>
      </c>
      <c r="G30" s="115"/>
    </row>
    <row r="31" spans="4:9" x14ac:dyDescent="0.3">
      <c r="E31" s="114" t="s">
        <v>125</v>
      </c>
    </row>
    <row r="32" spans="4:9" x14ac:dyDescent="0.3">
      <c r="E32" s="114" t="s">
        <v>126</v>
      </c>
      <c r="G32" s="115"/>
    </row>
    <row r="33" spans="5:5" x14ac:dyDescent="0.3">
      <c r="E33" s="114" t="s">
        <v>127</v>
      </c>
    </row>
  </sheetData>
  <phoneticPr fontId="14" type="noConversion"/>
  <pageMargins left="0.25" right="0.25" top="0.75" bottom="0.75" header="0.3" footer="0.3"/>
  <pageSetup paperSize="9" scale="68" fitToHeight="0" orientation="landscape" r:id="rId1"/>
  <headerFooter>
    <oddHeader>&amp;L&amp;F&amp;R&amp;A</oddHeader>
    <oddFooter>&amp;L&amp;P -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L31"/>
  <sheetViews>
    <sheetView topLeftCell="A42" zoomScale="120" zoomScaleNormal="120" workbookViewId="0">
      <selection activeCell="E9" sqref="E9"/>
    </sheetView>
  </sheetViews>
  <sheetFormatPr baseColWidth="10" defaultColWidth="11.44140625" defaultRowHeight="12" x14ac:dyDescent="0.25"/>
  <cols>
    <col min="1" max="3" width="11.44140625" style="2"/>
    <col min="4" max="4" width="13.44140625" style="2" hidden="1" customWidth="1"/>
    <col min="5" max="5" width="24" style="22" customWidth="1"/>
    <col min="6" max="6" width="14.109375" style="5" customWidth="1"/>
    <col min="7" max="8" width="29.5546875" style="23" customWidth="1"/>
    <col min="9" max="9" width="13" style="2" customWidth="1"/>
    <col min="10" max="10" width="11.44140625" style="9" bestFit="1" customWidth="1"/>
    <col min="11" max="11" width="12.5546875" style="9" bestFit="1" customWidth="1"/>
    <col min="12" max="12" width="14.6640625" style="6" bestFit="1" customWidth="1"/>
    <col min="13" max="16384" width="11.44140625" style="2"/>
  </cols>
  <sheetData>
    <row r="2" spans="4:12" x14ac:dyDescent="0.25">
      <c r="H2" s="23" t="s">
        <v>7</v>
      </c>
      <c r="I2" s="2" t="s">
        <v>6</v>
      </c>
    </row>
    <row r="3" spans="4:12" x14ac:dyDescent="0.25">
      <c r="I3" s="2" t="s">
        <v>8</v>
      </c>
    </row>
    <row r="4" spans="4:12" x14ac:dyDescent="0.25">
      <c r="I4" s="2" t="s">
        <v>9</v>
      </c>
    </row>
    <row r="5" spans="4:12" x14ac:dyDescent="0.25">
      <c r="I5" s="2" t="s">
        <v>5</v>
      </c>
    </row>
    <row r="9" spans="4:12" ht="72" customHeight="1" x14ac:dyDescent="0.25">
      <c r="D9" s="50" t="s">
        <v>48</v>
      </c>
      <c r="E9" s="51" t="s">
        <v>49</v>
      </c>
      <c r="F9" s="52" t="s">
        <v>0</v>
      </c>
      <c r="G9" s="53" t="s">
        <v>1</v>
      </c>
      <c r="H9" s="53" t="s">
        <v>2</v>
      </c>
      <c r="I9" s="53" t="s">
        <v>3</v>
      </c>
      <c r="J9" s="54" t="s">
        <v>10</v>
      </c>
      <c r="K9" s="54" t="s">
        <v>85</v>
      </c>
      <c r="L9" s="55" t="s">
        <v>4</v>
      </c>
    </row>
    <row r="10" spans="4:12" ht="72" customHeight="1" x14ac:dyDescent="0.25">
      <c r="D10" s="8" t="s">
        <v>51</v>
      </c>
      <c r="E10" s="21" t="s">
        <v>50</v>
      </c>
      <c r="F10" s="1"/>
      <c r="G10" s="7" t="s">
        <v>53</v>
      </c>
      <c r="H10" s="7" t="s">
        <v>57</v>
      </c>
      <c r="I10" s="4" t="s">
        <v>6</v>
      </c>
      <c r="J10" s="10">
        <v>1</v>
      </c>
      <c r="K10" s="10">
        <v>1800</v>
      </c>
      <c r="L10" s="56">
        <f>+Tabla13[[#This Row],[Medición]]*Tabla13[[#This Row],[Precio]]</f>
        <v>1800</v>
      </c>
    </row>
    <row r="11" spans="4:12" ht="72" customHeight="1" x14ac:dyDescent="0.25">
      <c r="D11" s="8"/>
      <c r="E11" s="21"/>
      <c r="F11" s="4"/>
      <c r="G11" s="7" t="s">
        <v>52</v>
      </c>
      <c r="H11" s="7" t="s">
        <v>5</v>
      </c>
      <c r="I11" s="4"/>
      <c r="J11" s="10"/>
      <c r="K11" s="10"/>
      <c r="L11" s="56">
        <f>+Tabla13[[#This Row],[Medición]]*Tabla13[[#This Row],[Precio]]</f>
        <v>0</v>
      </c>
    </row>
    <row r="12" spans="4:12" ht="72" customHeight="1" x14ac:dyDescent="0.25">
      <c r="D12" s="8" t="s">
        <v>55</v>
      </c>
      <c r="E12" s="21" t="s">
        <v>54</v>
      </c>
      <c r="F12" s="4"/>
      <c r="G12" s="7" t="s">
        <v>56</v>
      </c>
      <c r="H12" s="7" t="s">
        <v>58</v>
      </c>
      <c r="I12" s="4" t="s">
        <v>8</v>
      </c>
      <c r="J12" s="10">
        <v>6</v>
      </c>
      <c r="K12" s="10">
        <v>200</v>
      </c>
      <c r="L12" s="56">
        <f>+Tabla13[[#This Row],[Medición]]*Tabla13[[#This Row],[Precio]]</f>
        <v>1200</v>
      </c>
    </row>
    <row r="13" spans="4:12" ht="72" customHeight="1" x14ac:dyDescent="0.25">
      <c r="D13" s="8" t="s">
        <v>60</v>
      </c>
      <c r="E13" s="21" t="s">
        <v>59</v>
      </c>
      <c r="F13" s="4"/>
      <c r="G13" s="7" t="s">
        <v>62</v>
      </c>
      <c r="H13" s="7" t="s">
        <v>61</v>
      </c>
      <c r="I13" s="4" t="s">
        <v>8</v>
      </c>
      <c r="J13" s="10">
        <f>5*7.4</f>
        <v>37</v>
      </c>
      <c r="K13" s="10">
        <v>30</v>
      </c>
      <c r="L13" s="56">
        <f>+Tabla13[[#This Row],[Medición]]*Tabla13[[#This Row],[Precio]]</f>
        <v>1110</v>
      </c>
    </row>
    <row r="14" spans="4:12" ht="72" customHeight="1" x14ac:dyDescent="0.25">
      <c r="D14" s="8" t="s">
        <v>63</v>
      </c>
      <c r="E14" s="21" t="s">
        <v>66</v>
      </c>
      <c r="F14" s="4"/>
      <c r="G14" s="7" t="s">
        <v>64</v>
      </c>
      <c r="H14" s="7" t="s">
        <v>65</v>
      </c>
      <c r="I14" s="4"/>
      <c r="J14" s="10"/>
      <c r="K14" s="10"/>
      <c r="L14" s="56">
        <f>+Tabla13[[#This Row],[Medición]]*Tabla13[[#This Row],[Precio]]</f>
        <v>0</v>
      </c>
    </row>
    <row r="15" spans="4:12" ht="72" hidden="1" customHeight="1" x14ac:dyDescent="0.25">
      <c r="D15" s="8"/>
      <c r="E15" s="21"/>
      <c r="F15" s="4"/>
      <c r="G15" s="7"/>
      <c r="H15" s="7"/>
      <c r="I15" s="4"/>
      <c r="J15" s="10"/>
      <c r="K15" s="10"/>
      <c r="L15" s="56">
        <f>+Tabla13[[#This Row],[Medición]]*Tabla13[[#This Row],[Precio]]</f>
        <v>0</v>
      </c>
    </row>
    <row r="16" spans="4:12" ht="72" hidden="1" customHeight="1" x14ac:dyDescent="0.25">
      <c r="D16" s="8"/>
      <c r="E16" s="21"/>
      <c r="F16" s="1"/>
      <c r="G16" s="7"/>
      <c r="H16" s="7"/>
      <c r="I16" s="1"/>
      <c r="J16" s="10"/>
      <c r="K16" s="10"/>
      <c r="L16" s="56">
        <f>+Tabla13[[#This Row],[Medición]]*Tabla13[[#This Row],[Precio]]</f>
        <v>0</v>
      </c>
    </row>
    <row r="17" spans="4:12" ht="72" hidden="1" customHeight="1" x14ac:dyDescent="0.25">
      <c r="D17" s="8"/>
      <c r="E17" s="7"/>
      <c r="F17" s="4"/>
      <c r="G17" s="7"/>
      <c r="H17" s="7"/>
      <c r="I17" s="4"/>
      <c r="J17" s="10"/>
      <c r="K17" s="10"/>
      <c r="L17" s="56">
        <f>+Tabla13[[#This Row],[Medición]]*Tabla13[[#This Row],[Precio]]</f>
        <v>0</v>
      </c>
    </row>
    <row r="18" spans="4:12" ht="72" hidden="1" customHeight="1" x14ac:dyDescent="0.25">
      <c r="D18" s="8"/>
      <c r="E18" s="7"/>
      <c r="F18" s="4"/>
      <c r="G18" s="7"/>
      <c r="H18" s="7"/>
      <c r="I18" s="4"/>
      <c r="J18" s="10"/>
      <c r="K18" s="10"/>
      <c r="L18" s="56">
        <f>+Tabla13[[#This Row],[Medición]]*Tabla13[[#This Row],[Precio]]</f>
        <v>0</v>
      </c>
    </row>
    <row r="19" spans="4:12" ht="72" hidden="1" customHeight="1" x14ac:dyDescent="0.25">
      <c r="D19" s="8"/>
      <c r="E19" s="21"/>
      <c r="F19" s="1"/>
      <c r="G19" s="7"/>
      <c r="H19" s="7"/>
      <c r="I19" s="1"/>
      <c r="J19" s="10"/>
      <c r="K19" s="10"/>
      <c r="L19" s="56">
        <f>+Tabla13[[#This Row],[Medición]]*Tabla13[[#This Row],[Precio]]</f>
        <v>0</v>
      </c>
    </row>
    <row r="20" spans="4:12" ht="72" hidden="1" customHeight="1" x14ac:dyDescent="0.25">
      <c r="D20" s="8"/>
      <c r="E20" s="7"/>
      <c r="F20" s="4"/>
      <c r="G20" s="7"/>
      <c r="H20" s="7"/>
      <c r="I20" s="4"/>
      <c r="J20" s="10"/>
      <c r="K20" s="10"/>
      <c r="L20" s="56">
        <f>+Tabla13[[#This Row],[Medición]]*Tabla13[[#This Row],[Precio]]</f>
        <v>0</v>
      </c>
    </row>
    <row r="21" spans="4:12" ht="72" hidden="1" customHeight="1" x14ac:dyDescent="0.25">
      <c r="D21" s="8"/>
      <c r="E21" s="7"/>
      <c r="F21" s="4"/>
      <c r="G21" s="7"/>
      <c r="H21" s="7"/>
      <c r="I21" s="4"/>
      <c r="J21" s="10"/>
      <c r="K21" s="10"/>
      <c r="L21" s="56">
        <f>+Tabla13[[#This Row],[Medición]]*Tabla13[[#This Row],[Precio]]</f>
        <v>0</v>
      </c>
    </row>
    <row r="22" spans="4:12" ht="72" hidden="1" customHeight="1" x14ac:dyDescent="0.25">
      <c r="D22" s="8"/>
      <c r="E22" s="21"/>
      <c r="F22" s="4"/>
      <c r="G22" s="7"/>
      <c r="H22" s="7"/>
      <c r="I22" s="4"/>
      <c r="J22" s="10"/>
      <c r="K22" s="10"/>
      <c r="L22" s="56">
        <f>+Tabla13[[#This Row],[Medición]]*Tabla13[[#This Row],[Precio]]</f>
        <v>0</v>
      </c>
    </row>
    <row r="23" spans="4:12" ht="72" hidden="1" customHeight="1" x14ac:dyDescent="0.25">
      <c r="D23" s="8"/>
      <c r="E23" s="7"/>
      <c r="F23" s="4"/>
      <c r="G23" s="7"/>
      <c r="H23" s="7"/>
      <c r="I23" s="4"/>
      <c r="J23" s="10"/>
      <c r="K23" s="10"/>
      <c r="L23" s="56"/>
    </row>
    <row r="24" spans="4:12" ht="72" customHeight="1" x14ac:dyDescent="0.25">
      <c r="D24" s="57"/>
      <c r="E24" s="58"/>
      <c r="F24" s="59"/>
      <c r="G24" s="60"/>
      <c r="H24" s="60"/>
      <c r="I24" s="59"/>
      <c r="J24" s="61"/>
      <c r="K24" s="61"/>
      <c r="L24" s="62"/>
    </row>
    <row r="25" spans="4:12" ht="12.6" thickBot="1" x14ac:dyDescent="0.3"/>
    <row r="26" spans="4:12" x14ac:dyDescent="0.25">
      <c r="J26" s="63" t="s">
        <v>11</v>
      </c>
      <c r="K26" s="64"/>
      <c r="L26" s="65">
        <f>SUM(Tabla13[Estimación Prespuestaria])</f>
        <v>4110</v>
      </c>
    </row>
    <row r="27" spans="4:12" x14ac:dyDescent="0.25">
      <c r="J27" s="66"/>
      <c r="K27" s="67" t="s">
        <v>6</v>
      </c>
      <c r="L27" s="68">
        <f ca="1">+SUMIF(Tabla13[[#All],[Prioridad]:[Estimación Prespuestaria]],K27,Tabla13[[#All],[Estimación Prespuestaria]])</f>
        <v>1800</v>
      </c>
    </row>
    <row r="28" spans="4:12" x14ac:dyDescent="0.25">
      <c r="J28" s="69"/>
      <c r="K28" s="67" t="s">
        <v>8</v>
      </c>
      <c r="L28" s="70">
        <f ca="1">+SUMIF(Tabla13[[#All],[Prioridad]:[Estimación Prespuestaria]],K28,Tabla13[[#All],[Estimación Prespuestaria]])</f>
        <v>2310</v>
      </c>
    </row>
    <row r="29" spans="4:12" x14ac:dyDescent="0.25">
      <c r="J29" s="69"/>
      <c r="K29" s="67" t="s">
        <v>9</v>
      </c>
      <c r="L29" s="70">
        <f ca="1">+SUMIF(Tabla13[[#All],[Prioridad]:[Estimación Prespuestaria]],K29,Tabla13[[#All],[Estimación Prespuestaria]])</f>
        <v>0</v>
      </c>
    </row>
    <row r="30" spans="4:12" x14ac:dyDescent="0.25">
      <c r="J30" s="69"/>
      <c r="K30" s="67" t="s">
        <v>5</v>
      </c>
      <c r="L30" s="70">
        <f ca="1">+SUMIF(Tabla13[[#All],[Prioridad]:[Estimación Prespuestaria]],K30,Tabla13[[#All],[Estimación Prespuestaria]])</f>
        <v>0</v>
      </c>
    </row>
    <row r="31" spans="4:12" ht="12.6" thickBot="1" x14ac:dyDescent="0.3">
      <c r="J31" s="71"/>
      <c r="K31" s="72"/>
      <c r="L31" s="73"/>
    </row>
  </sheetData>
  <conditionalFormatting sqref="F11 F20:F24 F15:F18">
    <cfRule type="containsText" dxfId="263" priority="53" operator="containsText" text="SÍ">
      <formula>NOT(ISERROR(SEARCH("SÍ",F11)))</formula>
    </cfRule>
    <cfRule type="containsText" dxfId="262" priority="54" operator="containsText" text="NO">
      <formula>NOT(ISERROR(SEARCH("NO",F11)))</formula>
    </cfRule>
  </conditionalFormatting>
  <conditionalFormatting sqref="F10:F11">
    <cfRule type="containsText" dxfId="261" priority="51" operator="containsText" text="SÍ">
      <formula>NOT(ISERROR(SEARCH("SÍ",F10)))</formula>
    </cfRule>
    <cfRule type="containsText" dxfId="260" priority="52" operator="containsText" text="NO">
      <formula>NOT(ISERROR(SEARCH("NO",F10)))</formula>
    </cfRule>
  </conditionalFormatting>
  <conditionalFormatting sqref="F19">
    <cfRule type="containsText" dxfId="259" priority="49" operator="containsText" text="SÍ">
      <formula>NOT(ISERROR(SEARCH("SÍ",F19)))</formula>
    </cfRule>
    <cfRule type="containsText" dxfId="258" priority="50" operator="containsText" text="NO">
      <formula>NOT(ISERROR(SEARCH("NO",F19)))</formula>
    </cfRule>
  </conditionalFormatting>
  <conditionalFormatting sqref="I16:I24 I10:I11">
    <cfRule type="containsText" dxfId="257" priority="45" operator="containsText" text="Baja">
      <formula>NOT(ISERROR(SEARCH("Baja",I10)))</formula>
    </cfRule>
    <cfRule type="containsText" dxfId="256" priority="46" operator="containsText" text="Media">
      <formula>NOT(ISERROR(SEARCH("Media",I10)))</formula>
    </cfRule>
    <cfRule type="containsText" dxfId="255" priority="47" operator="containsText" text="Alta">
      <formula>NOT(ISERROR(SEARCH("Alta",I10)))</formula>
    </cfRule>
    <cfRule type="containsText" dxfId="254" priority="48" operator="containsText" text="No procede">
      <formula>NOT(ISERROR(SEARCH("No procede",I10)))</formula>
    </cfRule>
  </conditionalFormatting>
  <conditionalFormatting sqref="I15">
    <cfRule type="containsText" dxfId="253" priority="33" operator="containsText" text="Baja">
      <formula>NOT(ISERROR(SEARCH("Baja",I15)))</formula>
    </cfRule>
    <cfRule type="containsText" dxfId="252" priority="34" operator="containsText" text="Media">
      <formula>NOT(ISERROR(SEARCH("Media",I15)))</formula>
    </cfRule>
    <cfRule type="containsText" dxfId="251" priority="35" operator="containsText" text="Alta">
      <formula>NOT(ISERROR(SEARCH("Alta",I15)))</formula>
    </cfRule>
    <cfRule type="containsText" dxfId="250" priority="36" operator="containsText" text="No procede">
      <formula>NOT(ISERROR(SEARCH("No procede",I15)))</formula>
    </cfRule>
  </conditionalFormatting>
  <conditionalFormatting sqref="F12:F15">
    <cfRule type="containsText" dxfId="249" priority="31" operator="containsText" text="SÍ">
      <formula>NOT(ISERROR(SEARCH("SÍ",F12)))</formula>
    </cfRule>
    <cfRule type="containsText" dxfId="248" priority="32" operator="containsText" text="NO">
      <formula>NOT(ISERROR(SEARCH("NO",F12)))</formula>
    </cfRule>
  </conditionalFormatting>
  <conditionalFormatting sqref="F12:F15">
    <cfRule type="containsText" dxfId="247" priority="29" operator="containsText" text="SÍ">
      <formula>NOT(ISERROR(SEARCH("SÍ",F12)))</formula>
    </cfRule>
    <cfRule type="containsText" dxfId="246" priority="30" operator="containsText" text="NO">
      <formula>NOT(ISERROR(SEARCH("NO",F12)))</formula>
    </cfRule>
  </conditionalFormatting>
  <conditionalFormatting sqref="I12:I15">
    <cfRule type="containsText" dxfId="245" priority="25" operator="containsText" text="Baja">
      <formula>NOT(ISERROR(SEARCH("Baja",I12)))</formula>
    </cfRule>
    <cfRule type="containsText" dxfId="244" priority="26" operator="containsText" text="Media">
      <formula>NOT(ISERROR(SEARCH("Media",I12)))</formula>
    </cfRule>
    <cfRule type="containsText" dxfId="243" priority="27" operator="containsText" text="Alta">
      <formula>NOT(ISERROR(SEARCH("Alta",I12)))</formula>
    </cfRule>
    <cfRule type="containsText" dxfId="242" priority="28" operator="containsText" text="No procede">
      <formula>NOT(ISERROR(SEARCH("No procede",I12)))</formula>
    </cfRule>
  </conditionalFormatting>
  <conditionalFormatting sqref="F13">
    <cfRule type="containsText" dxfId="241" priority="23" operator="containsText" text="SÍ">
      <formula>NOT(ISERROR(SEARCH("SÍ",F13)))</formula>
    </cfRule>
    <cfRule type="containsText" dxfId="240" priority="24" operator="containsText" text="NO">
      <formula>NOT(ISERROR(SEARCH("NO",F13)))</formula>
    </cfRule>
  </conditionalFormatting>
  <conditionalFormatting sqref="F13">
    <cfRule type="containsText" dxfId="239" priority="21" operator="containsText" text="SÍ">
      <formula>NOT(ISERROR(SEARCH("SÍ",F13)))</formula>
    </cfRule>
    <cfRule type="containsText" dxfId="238" priority="22" operator="containsText" text="NO">
      <formula>NOT(ISERROR(SEARCH("NO",F13)))</formula>
    </cfRule>
  </conditionalFormatting>
  <conditionalFormatting sqref="I13">
    <cfRule type="containsText" dxfId="237" priority="17" operator="containsText" text="Baja">
      <formula>NOT(ISERROR(SEARCH("Baja",I13)))</formula>
    </cfRule>
    <cfRule type="containsText" dxfId="236" priority="18" operator="containsText" text="Media">
      <formula>NOT(ISERROR(SEARCH("Media",I13)))</formula>
    </cfRule>
    <cfRule type="containsText" dxfId="235" priority="19" operator="containsText" text="Alta">
      <formula>NOT(ISERROR(SEARCH("Alta",I13)))</formula>
    </cfRule>
    <cfRule type="containsText" dxfId="234" priority="20" operator="containsText" text="No procede">
      <formula>NOT(ISERROR(SEARCH("No procede",I13)))</formula>
    </cfRule>
  </conditionalFormatting>
  <conditionalFormatting sqref="F14">
    <cfRule type="containsText" dxfId="233" priority="15" operator="containsText" text="SÍ">
      <formula>NOT(ISERROR(SEARCH("SÍ",F14)))</formula>
    </cfRule>
    <cfRule type="containsText" dxfId="232" priority="16" operator="containsText" text="NO">
      <formula>NOT(ISERROR(SEARCH("NO",F14)))</formula>
    </cfRule>
  </conditionalFormatting>
  <conditionalFormatting sqref="F14">
    <cfRule type="containsText" dxfId="231" priority="13" operator="containsText" text="SÍ">
      <formula>NOT(ISERROR(SEARCH("SÍ",F14)))</formula>
    </cfRule>
    <cfRule type="containsText" dxfId="230" priority="14" operator="containsText" text="NO">
      <formula>NOT(ISERROR(SEARCH("NO",F14)))</formula>
    </cfRule>
  </conditionalFormatting>
  <conditionalFormatting sqref="I14">
    <cfRule type="containsText" dxfId="229" priority="9" operator="containsText" text="Baja">
      <formula>NOT(ISERROR(SEARCH("Baja",I14)))</formula>
    </cfRule>
    <cfRule type="containsText" dxfId="228" priority="10" operator="containsText" text="Media">
      <formula>NOT(ISERROR(SEARCH("Media",I14)))</formula>
    </cfRule>
    <cfRule type="containsText" dxfId="227" priority="11" operator="containsText" text="Alta">
      <formula>NOT(ISERROR(SEARCH("Alta",I14)))</formula>
    </cfRule>
    <cfRule type="containsText" dxfId="226" priority="12" operator="containsText" text="No procede">
      <formula>NOT(ISERROR(SEARCH("No procede",I14)))</formula>
    </cfRule>
  </conditionalFormatting>
  <conditionalFormatting sqref="K27:K29">
    <cfRule type="containsText" dxfId="225" priority="5" operator="containsText" text="Baja">
      <formula>NOT(ISERROR(SEARCH("Baja",K27)))</formula>
    </cfRule>
    <cfRule type="containsText" dxfId="224" priority="6" operator="containsText" text="Media">
      <formula>NOT(ISERROR(SEARCH("Media",K27)))</formula>
    </cfRule>
    <cfRule type="containsText" dxfId="223" priority="7" operator="containsText" text="Alta">
      <formula>NOT(ISERROR(SEARCH("Alta",K27)))</formula>
    </cfRule>
    <cfRule type="containsText" dxfId="222" priority="8" operator="containsText" text="No procede">
      <formula>NOT(ISERROR(SEARCH("No procede",K27)))</formula>
    </cfRule>
  </conditionalFormatting>
  <conditionalFormatting sqref="K30">
    <cfRule type="containsText" dxfId="221" priority="1" operator="containsText" text="Baja">
      <formula>NOT(ISERROR(SEARCH("Baja",K30)))</formula>
    </cfRule>
    <cfRule type="containsText" dxfId="220" priority="2" operator="containsText" text="Media">
      <formula>NOT(ISERROR(SEARCH("Media",K30)))</formula>
    </cfRule>
    <cfRule type="containsText" dxfId="219" priority="3" operator="containsText" text="Alta">
      <formula>NOT(ISERROR(SEARCH("Alta",K30)))</formula>
    </cfRule>
    <cfRule type="containsText" dxfId="218" priority="4" operator="containsText" text="No procede">
      <formula>NOT(ISERROR(SEARCH("No procede",K30)))</formula>
    </cfRule>
  </conditionalFormatting>
  <pageMargins left="0.7" right="0.7" top="0.75" bottom="0.75" header="0.3" footer="0.3"/>
  <pageSetup paperSize="9" scale="53" fitToHeight="0" orientation="portrait" r:id="rId1"/>
  <headerFooter>
    <oddHeader>&amp;L&amp;F&amp;R&amp;A</oddHeader>
    <oddFooter>&amp;L&amp;P - &amp;N&amp;R&amp;D</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L31"/>
  <sheetViews>
    <sheetView zoomScale="120" zoomScaleNormal="120" workbookViewId="0">
      <selection activeCell="E9" sqref="E9"/>
    </sheetView>
  </sheetViews>
  <sheetFormatPr baseColWidth="10" defaultColWidth="11.44140625" defaultRowHeight="12" x14ac:dyDescent="0.25"/>
  <cols>
    <col min="1" max="3" width="11.44140625" style="2"/>
    <col min="4" max="4" width="13.44140625" style="2" hidden="1" customWidth="1"/>
    <col min="5" max="5" width="24" style="22" customWidth="1"/>
    <col min="6" max="6" width="14.109375" style="5" customWidth="1"/>
    <col min="7" max="8" width="29.5546875" style="23" customWidth="1"/>
    <col min="9" max="9" width="13" style="2" customWidth="1"/>
    <col min="10" max="10" width="11.44140625" style="9" bestFit="1" customWidth="1"/>
    <col min="11" max="11" width="12.5546875" style="9" bestFit="1" customWidth="1"/>
    <col min="12" max="12" width="14.6640625" style="6" bestFit="1" customWidth="1"/>
    <col min="13" max="16384" width="11.44140625" style="2"/>
  </cols>
  <sheetData>
    <row r="2" spans="4:12" x14ac:dyDescent="0.25">
      <c r="H2" s="23" t="s">
        <v>7</v>
      </c>
      <c r="I2" s="2" t="s">
        <v>6</v>
      </c>
    </row>
    <row r="3" spans="4:12" x14ac:dyDescent="0.25">
      <c r="I3" s="2" t="s">
        <v>8</v>
      </c>
    </row>
    <row r="4" spans="4:12" x14ac:dyDescent="0.25">
      <c r="I4" s="2" t="s">
        <v>9</v>
      </c>
    </row>
    <row r="5" spans="4:12" x14ac:dyDescent="0.25">
      <c r="I5" s="2" t="s">
        <v>5</v>
      </c>
    </row>
    <row r="9" spans="4:12" ht="72" customHeight="1" x14ac:dyDescent="0.25">
      <c r="D9" s="50" t="s">
        <v>28</v>
      </c>
      <c r="E9" s="51" t="s">
        <v>29</v>
      </c>
      <c r="F9" s="52" t="s">
        <v>0</v>
      </c>
      <c r="G9" s="53" t="s">
        <v>1</v>
      </c>
      <c r="H9" s="53" t="s">
        <v>2</v>
      </c>
      <c r="I9" s="53" t="s">
        <v>3</v>
      </c>
      <c r="J9" s="54" t="s">
        <v>10</v>
      </c>
      <c r="K9" s="54" t="s">
        <v>85</v>
      </c>
      <c r="L9" s="55" t="s">
        <v>4</v>
      </c>
    </row>
    <row r="10" spans="4:12" ht="72" customHeight="1" x14ac:dyDescent="0.25">
      <c r="D10" s="8" t="s">
        <v>32</v>
      </c>
      <c r="E10" s="21" t="s">
        <v>33</v>
      </c>
      <c r="F10" s="1"/>
      <c r="G10" s="7" t="s">
        <v>34</v>
      </c>
      <c r="H10" s="7" t="s">
        <v>5</v>
      </c>
      <c r="I10" s="1"/>
      <c r="J10" s="10"/>
      <c r="K10" s="10"/>
      <c r="L10" s="56">
        <f>+Tabla1[[#This Row],[Medición]]*Tabla1[[#This Row],[Precio]]</f>
        <v>0</v>
      </c>
    </row>
    <row r="11" spans="4:12" ht="72" customHeight="1" x14ac:dyDescent="0.25">
      <c r="D11" s="8" t="s">
        <v>35</v>
      </c>
      <c r="E11" s="21" t="s">
        <v>30</v>
      </c>
      <c r="F11" s="4"/>
      <c r="G11" s="7" t="s">
        <v>31</v>
      </c>
      <c r="H11" s="7" t="s">
        <v>5</v>
      </c>
      <c r="I11" s="4"/>
      <c r="J11" s="10"/>
      <c r="K11" s="10"/>
      <c r="L11" s="56">
        <f>+Tabla1[[#This Row],[Medición]]*Tabla1[[#This Row],[Precio]]</f>
        <v>0</v>
      </c>
    </row>
    <row r="12" spans="4:12" ht="72" customHeight="1" x14ac:dyDescent="0.25">
      <c r="D12" s="8" t="s">
        <v>36</v>
      </c>
      <c r="E12" s="21" t="s">
        <v>39</v>
      </c>
      <c r="F12" s="4"/>
      <c r="G12" s="7" t="s">
        <v>38</v>
      </c>
      <c r="H12" s="7" t="s">
        <v>37</v>
      </c>
      <c r="I12" s="4" t="s">
        <v>9</v>
      </c>
      <c r="J12" s="10">
        <v>7</v>
      </c>
      <c r="K12" s="10">
        <v>1050</v>
      </c>
      <c r="L12" s="56">
        <f>+Tabla1[[#This Row],[Medición]]*Tabla1[[#This Row],[Precio]]</f>
        <v>7350</v>
      </c>
    </row>
    <row r="13" spans="4:12" ht="84" x14ac:dyDescent="0.25">
      <c r="D13" s="8" t="s">
        <v>41</v>
      </c>
      <c r="E13" s="21" t="s">
        <v>40</v>
      </c>
      <c r="F13" s="4"/>
      <c r="G13" s="7" t="s">
        <v>42</v>
      </c>
      <c r="H13" s="7" t="s">
        <v>43</v>
      </c>
      <c r="I13" s="4" t="s">
        <v>9</v>
      </c>
      <c r="J13" s="10">
        <v>20</v>
      </c>
      <c r="K13" s="10">
        <v>20</v>
      </c>
      <c r="L13" s="56">
        <f>+Tabla1[[#This Row],[Medición]]*Tabla1[[#This Row],[Precio]]</f>
        <v>400</v>
      </c>
    </row>
    <row r="14" spans="4:12" ht="36" x14ac:dyDescent="0.25">
      <c r="D14" s="8" t="s">
        <v>44</v>
      </c>
      <c r="E14" s="21" t="s">
        <v>45</v>
      </c>
      <c r="F14" s="4"/>
      <c r="G14" s="7" t="s">
        <v>46</v>
      </c>
      <c r="H14" s="7" t="s">
        <v>47</v>
      </c>
      <c r="I14" s="4" t="s">
        <v>9</v>
      </c>
      <c r="J14" s="10">
        <v>1</v>
      </c>
      <c r="K14" s="10">
        <v>500</v>
      </c>
      <c r="L14" s="56">
        <f>+Tabla1[[#This Row],[Medición]]*Tabla1[[#This Row],[Precio]]</f>
        <v>500</v>
      </c>
    </row>
    <row r="15" spans="4:12" ht="72" hidden="1" customHeight="1" x14ac:dyDescent="0.25">
      <c r="D15" s="8"/>
      <c r="E15" s="3"/>
      <c r="F15" s="4"/>
      <c r="G15" s="7"/>
      <c r="H15" s="7"/>
      <c r="I15" s="4"/>
      <c r="J15" s="24"/>
      <c r="K15" s="10"/>
      <c r="L15" s="56">
        <f>+Tabla1[[#This Row],[Medición]]*Tabla1[[#This Row],[Precio]]</f>
        <v>0</v>
      </c>
    </row>
    <row r="16" spans="4:12" ht="72" hidden="1" customHeight="1" x14ac:dyDescent="0.25">
      <c r="D16" s="8"/>
      <c r="E16" s="21"/>
      <c r="F16" s="1"/>
      <c r="G16" s="7"/>
      <c r="H16" s="7"/>
      <c r="I16" s="1"/>
      <c r="J16" s="10"/>
      <c r="K16" s="10"/>
      <c r="L16" s="56">
        <f>+Tabla1[[#This Row],[Medición]]*Tabla1[[#This Row],[Precio]]</f>
        <v>0</v>
      </c>
    </row>
    <row r="17" spans="4:12" ht="72" hidden="1" customHeight="1" x14ac:dyDescent="0.25">
      <c r="D17" s="8"/>
      <c r="E17" s="7"/>
      <c r="F17" s="4"/>
      <c r="G17" s="7"/>
      <c r="H17" s="7"/>
      <c r="I17" s="4"/>
      <c r="J17" s="10"/>
      <c r="K17" s="10"/>
      <c r="L17" s="56">
        <f>+Tabla1[[#This Row],[Medición]]*Tabla1[[#This Row],[Precio]]</f>
        <v>0</v>
      </c>
    </row>
    <row r="18" spans="4:12" ht="72" hidden="1" customHeight="1" x14ac:dyDescent="0.25">
      <c r="D18" s="8"/>
      <c r="E18" s="7"/>
      <c r="F18" s="4"/>
      <c r="G18" s="7"/>
      <c r="H18" s="7"/>
      <c r="I18" s="4"/>
      <c r="J18" s="10"/>
      <c r="K18" s="10"/>
      <c r="L18" s="56">
        <f>+Tabla1[[#This Row],[Medición]]*Tabla1[[#This Row],[Precio]]</f>
        <v>0</v>
      </c>
    </row>
    <row r="19" spans="4:12" ht="72" hidden="1" customHeight="1" x14ac:dyDescent="0.25">
      <c r="D19" s="8"/>
      <c r="E19" s="21"/>
      <c r="F19" s="1"/>
      <c r="G19" s="7"/>
      <c r="H19" s="7"/>
      <c r="I19" s="1"/>
      <c r="J19" s="10"/>
      <c r="K19" s="10"/>
      <c r="L19" s="56">
        <f>+Tabla1[[#This Row],[Medición]]*Tabla1[[#This Row],[Precio]]</f>
        <v>0</v>
      </c>
    </row>
    <row r="20" spans="4:12" ht="72" hidden="1" customHeight="1" x14ac:dyDescent="0.25">
      <c r="D20" s="8"/>
      <c r="E20" s="7"/>
      <c r="F20" s="4"/>
      <c r="G20" s="7"/>
      <c r="H20" s="7"/>
      <c r="I20" s="4"/>
      <c r="J20" s="10"/>
      <c r="K20" s="10"/>
      <c r="L20" s="56">
        <f>+Tabla1[[#This Row],[Medición]]*Tabla1[[#This Row],[Precio]]</f>
        <v>0</v>
      </c>
    </row>
    <row r="21" spans="4:12" ht="72" hidden="1" customHeight="1" x14ac:dyDescent="0.25">
      <c r="D21" s="8"/>
      <c r="E21" s="7"/>
      <c r="F21" s="4"/>
      <c r="G21" s="7"/>
      <c r="H21" s="7"/>
      <c r="I21" s="4"/>
      <c r="J21" s="10"/>
      <c r="K21" s="10"/>
      <c r="L21" s="56">
        <f>+Tabla1[[#This Row],[Medición]]*Tabla1[[#This Row],[Precio]]</f>
        <v>0</v>
      </c>
    </row>
    <row r="22" spans="4:12" ht="72" hidden="1" customHeight="1" x14ac:dyDescent="0.25">
      <c r="D22" s="8"/>
      <c r="E22" s="21"/>
      <c r="F22" s="4"/>
      <c r="G22" s="7"/>
      <c r="H22" s="7"/>
      <c r="I22" s="4"/>
      <c r="J22" s="10"/>
      <c r="K22" s="10"/>
      <c r="L22" s="56">
        <f>+Tabla1[[#This Row],[Medición]]*Tabla1[[#This Row],[Precio]]</f>
        <v>0</v>
      </c>
    </row>
    <row r="23" spans="4:12" ht="72" hidden="1" customHeight="1" x14ac:dyDescent="0.25">
      <c r="D23" s="8"/>
      <c r="E23" s="7"/>
      <c r="F23" s="4"/>
      <c r="G23" s="7"/>
      <c r="H23" s="7"/>
      <c r="I23" s="4"/>
      <c r="J23" s="10"/>
      <c r="K23" s="10"/>
      <c r="L23" s="56"/>
    </row>
    <row r="24" spans="4:12" ht="72" customHeight="1" x14ac:dyDescent="0.25">
      <c r="D24" s="57"/>
      <c r="E24" s="58"/>
      <c r="F24" s="59"/>
      <c r="G24" s="60"/>
      <c r="H24" s="60"/>
      <c r="I24" s="59"/>
      <c r="J24" s="61"/>
      <c r="K24" s="61"/>
      <c r="L24" s="62"/>
    </row>
    <row r="25" spans="4:12" ht="12.6" thickBot="1" x14ac:dyDescent="0.3"/>
    <row r="26" spans="4:12" x14ac:dyDescent="0.25">
      <c r="J26" s="18" t="s">
        <v>11</v>
      </c>
      <c r="K26" s="19"/>
      <c r="L26" s="20">
        <f>SUM(Tabla1[Estimación Prespuestaria])</f>
        <v>8250</v>
      </c>
    </row>
    <row r="27" spans="4:12" x14ac:dyDescent="0.25">
      <c r="J27" s="16"/>
      <c r="K27" s="4" t="s">
        <v>6</v>
      </c>
      <c r="L27" s="17">
        <f ca="1">+SUMIF(Tabla1[[#All],[Prioridad]:[Estimación Prespuestaria]],K27,Tabla1[[#All],[Estimación Prespuestaria]])</f>
        <v>0</v>
      </c>
    </row>
    <row r="28" spans="4:12" x14ac:dyDescent="0.25">
      <c r="J28" s="12"/>
      <c r="K28" s="4" t="s">
        <v>8</v>
      </c>
      <c r="L28" s="11">
        <f ca="1">+SUMIF(Tabla1[[#All],[Prioridad]:[Estimación Prespuestaria]],K28,Tabla1[[#All],[Estimación Prespuestaria]])</f>
        <v>0</v>
      </c>
    </row>
    <row r="29" spans="4:12" x14ac:dyDescent="0.25">
      <c r="J29" s="12"/>
      <c r="K29" s="4" t="s">
        <v>9</v>
      </c>
      <c r="L29" s="11">
        <f ca="1">+SUMIF(Tabla1[[#All],[Prioridad]:[Estimación Prespuestaria]],K29,Tabla1[[#All],[Estimación Prespuestaria]])</f>
        <v>8250</v>
      </c>
    </row>
    <row r="30" spans="4:12" x14ac:dyDescent="0.25">
      <c r="J30" s="12"/>
      <c r="K30" s="4" t="s">
        <v>5</v>
      </c>
      <c r="L30" s="11">
        <f ca="1">+SUMIF(Tabla1[[#All],[Prioridad]:[Estimación Prespuestaria]],K30,Tabla1[[#All],[Estimación Prespuestaria]])</f>
        <v>0</v>
      </c>
    </row>
    <row r="31" spans="4:12" ht="12.6" thickBot="1" x14ac:dyDescent="0.3">
      <c r="J31" s="13"/>
      <c r="K31" s="14"/>
      <c r="L31" s="15"/>
    </row>
  </sheetData>
  <conditionalFormatting sqref="F11 F20:F24 F15:F18">
    <cfRule type="containsText" dxfId="203" priority="51" operator="containsText" text="SÍ">
      <formula>NOT(ISERROR(SEARCH("SÍ",F11)))</formula>
    </cfRule>
    <cfRule type="containsText" dxfId="202" priority="52" operator="containsText" text="NO">
      <formula>NOT(ISERROR(SEARCH("NO",F11)))</formula>
    </cfRule>
  </conditionalFormatting>
  <conditionalFormatting sqref="F10:F11">
    <cfRule type="containsText" dxfId="201" priority="49" operator="containsText" text="SÍ">
      <formula>NOT(ISERROR(SEARCH("SÍ",F10)))</formula>
    </cfRule>
    <cfRule type="containsText" dxfId="200" priority="50" operator="containsText" text="NO">
      <formula>NOT(ISERROR(SEARCH("NO",F10)))</formula>
    </cfRule>
  </conditionalFormatting>
  <conditionalFormatting sqref="F19">
    <cfRule type="containsText" dxfId="199" priority="47" operator="containsText" text="SÍ">
      <formula>NOT(ISERROR(SEARCH("SÍ",F19)))</formula>
    </cfRule>
    <cfRule type="containsText" dxfId="198" priority="48" operator="containsText" text="NO">
      <formula>NOT(ISERROR(SEARCH("NO",F19)))</formula>
    </cfRule>
  </conditionalFormatting>
  <conditionalFormatting sqref="I16:I24 I10:I11">
    <cfRule type="containsText" dxfId="197" priority="41" operator="containsText" text="Baja">
      <formula>NOT(ISERROR(SEARCH("Baja",I10)))</formula>
    </cfRule>
    <cfRule type="containsText" dxfId="196" priority="42" operator="containsText" text="Media">
      <formula>NOT(ISERROR(SEARCH("Media",I10)))</formula>
    </cfRule>
    <cfRule type="containsText" dxfId="195" priority="43" operator="containsText" text="Alta">
      <formula>NOT(ISERROR(SEARCH("Alta",I10)))</formula>
    </cfRule>
    <cfRule type="containsText" dxfId="194" priority="44" operator="containsText" text="No procede">
      <formula>NOT(ISERROR(SEARCH("No procede",I10)))</formula>
    </cfRule>
  </conditionalFormatting>
  <conditionalFormatting sqref="K27:K29">
    <cfRule type="containsText" dxfId="193" priority="37" operator="containsText" text="Baja">
      <formula>NOT(ISERROR(SEARCH("Baja",K27)))</formula>
    </cfRule>
    <cfRule type="containsText" dxfId="192" priority="38" operator="containsText" text="Media">
      <formula>NOT(ISERROR(SEARCH("Media",K27)))</formula>
    </cfRule>
    <cfRule type="containsText" dxfId="191" priority="39" operator="containsText" text="Alta">
      <formula>NOT(ISERROR(SEARCH("Alta",K27)))</formula>
    </cfRule>
    <cfRule type="containsText" dxfId="190" priority="40" operator="containsText" text="No procede">
      <formula>NOT(ISERROR(SEARCH("No procede",K27)))</formula>
    </cfRule>
  </conditionalFormatting>
  <conditionalFormatting sqref="K30">
    <cfRule type="containsText" dxfId="189" priority="33" operator="containsText" text="Baja">
      <formula>NOT(ISERROR(SEARCH("Baja",K30)))</formula>
    </cfRule>
    <cfRule type="containsText" dxfId="188" priority="34" operator="containsText" text="Media">
      <formula>NOT(ISERROR(SEARCH("Media",K30)))</formula>
    </cfRule>
    <cfRule type="containsText" dxfId="187" priority="35" operator="containsText" text="Alta">
      <formula>NOT(ISERROR(SEARCH("Alta",K30)))</formula>
    </cfRule>
    <cfRule type="containsText" dxfId="186" priority="36" operator="containsText" text="No procede">
      <formula>NOT(ISERROR(SEARCH("No procede",K30)))</formula>
    </cfRule>
  </conditionalFormatting>
  <conditionalFormatting sqref="I15">
    <cfRule type="containsText" dxfId="185" priority="29" operator="containsText" text="Baja">
      <formula>NOT(ISERROR(SEARCH("Baja",I15)))</formula>
    </cfRule>
    <cfRule type="containsText" dxfId="184" priority="30" operator="containsText" text="Media">
      <formula>NOT(ISERROR(SEARCH("Media",I15)))</formula>
    </cfRule>
    <cfRule type="containsText" dxfId="183" priority="31" operator="containsText" text="Alta">
      <formula>NOT(ISERROR(SEARCH("Alta",I15)))</formula>
    </cfRule>
    <cfRule type="containsText" dxfId="182" priority="32" operator="containsText" text="No procede">
      <formula>NOT(ISERROR(SEARCH("No procede",I15)))</formula>
    </cfRule>
  </conditionalFormatting>
  <conditionalFormatting sqref="F12">
    <cfRule type="containsText" dxfId="181" priority="27" operator="containsText" text="SÍ">
      <formula>NOT(ISERROR(SEARCH("SÍ",F12)))</formula>
    </cfRule>
    <cfRule type="containsText" dxfId="180" priority="28" operator="containsText" text="NO">
      <formula>NOT(ISERROR(SEARCH("NO",F12)))</formula>
    </cfRule>
  </conditionalFormatting>
  <conditionalFormatting sqref="F12">
    <cfRule type="containsText" dxfId="179" priority="25" operator="containsText" text="SÍ">
      <formula>NOT(ISERROR(SEARCH("SÍ",F12)))</formula>
    </cfRule>
    <cfRule type="containsText" dxfId="178" priority="26" operator="containsText" text="NO">
      <formula>NOT(ISERROR(SEARCH("NO",F12)))</formula>
    </cfRule>
  </conditionalFormatting>
  <conditionalFormatting sqref="I12">
    <cfRule type="containsText" dxfId="177" priority="21" operator="containsText" text="Baja">
      <formula>NOT(ISERROR(SEARCH("Baja",I12)))</formula>
    </cfRule>
    <cfRule type="containsText" dxfId="176" priority="22" operator="containsText" text="Media">
      <formula>NOT(ISERROR(SEARCH("Media",I12)))</formula>
    </cfRule>
    <cfRule type="containsText" dxfId="175" priority="23" operator="containsText" text="Alta">
      <formula>NOT(ISERROR(SEARCH("Alta",I12)))</formula>
    </cfRule>
    <cfRule type="containsText" dxfId="174" priority="24" operator="containsText" text="No procede">
      <formula>NOT(ISERROR(SEARCH("No procede",I12)))</formula>
    </cfRule>
  </conditionalFormatting>
  <conditionalFormatting sqref="F13">
    <cfRule type="containsText" dxfId="173" priority="19" operator="containsText" text="SÍ">
      <formula>NOT(ISERROR(SEARCH("SÍ",F13)))</formula>
    </cfRule>
    <cfRule type="containsText" dxfId="172" priority="20" operator="containsText" text="NO">
      <formula>NOT(ISERROR(SEARCH("NO",F13)))</formula>
    </cfRule>
  </conditionalFormatting>
  <conditionalFormatting sqref="F13">
    <cfRule type="containsText" dxfId="171" priority="17" operator="containsText" text="SÍ">
      <formula>NOT(ISERROR(SEARCH("SÍ",F13)))</formula>
    </cfRule>
    <cfRule type="containsText" dxfId="170" priority="18" operator="containsText" text="NO">
      <formula>NOT(ISERROR(SEARCH("NO",F13)))</formula>
    </cfRule>
  </conditionalFormatting>
  <conditionalFormatting sqref="I13">
    <cfRule type="containsText" dxfId="169" priority="9" operator="containsText" text="Baja">
      <formula>NOT(ISERROR(SEARCH("Baja",I13)))</formula>
    </cfRule>
    <cfRule type="containsText" dxfId="168" priority="10" operator="containsText" text="Media">
      <formula>NOT(ISERROR(SEARCH("Media",I13)))</formula>
    </cfRule>
    <cfRule type="containsText" dxfId="167" priority="11" operator="containsText" text="Alta">
      <formula>NOT(ISERROR(SEARCH("Alta",I13)))</formula>
    </cfRule>
    <cfRule type="containsText" dxfId="166" priority="12" operator="containsText" text="No procede">
      <formula>NOT(ISERROR(SEARCH("No procede",I13)))</formula>
    </cfRule>
  </conditionalFormatting>
  <conditionalFormatting sqref="F14">
    <cfRule type="containsText" dxfId="165" priority="7" operator="containsText" text="SÍ">
      <formula>NOT(ISERROR(SEARCH("SÍ",F14)))</formula>
    </cfRule>
    <cfRule type="containsText" dxfId="164" priority="8" operator="containsText" text="NO">
      <formula>NOT(ISERROR(SEARCH("NO",F14)))</formula>
    </cfRule>
  </conditionalFormatting>
  <conditionalFormatting sqref="F14">
    <cfRule type="containsText" dxfId="163" priority="5" operator="containsText" text="SÍ">
      <formula>NOT(ISERROR(SEARCH("SÍ",F14)))</formula>
    </cfRule>
    <cfRule type="containsText" dxfId="162" priority="6" operator="containsText" text="NO">
      <formula>NOT(ISERROR(SEARCH("NO",F14)))</formula>
    </cfRule>
  </conditionalFormatting>
  <conditionalFormatting sqref="I14">
    <cfRule type="containsText" dxfId="161" priority="1" operator="containsText" text="Baja">
      <formula>NOT(ISERROR(SEARCH("Baja",I14)))</formula>
    </cfRule>
    <cfRule type="containsText" dxfId="160" priority="2" operator="containsText" text="Media">
      <formula>NOT(ISERROR(SEARCH("Media",I14)))</formula>
    </cfRule>
    <cfRule type="containsText" dxfId="159" priority="3" operator="containsText" text="Alta">
      <formula>NOT(ISERROR(SEARCH("Alta",I14)))</formula>
    </cfRule>
    <cfRule type="containsText" dxfId="158" priority="4" operator="containsText" text="No procede">
      <formula>NOT(ISERROR(SEARCH("No procede",I14)))</formula>
    </cfRule>
  </conditionalFormatting>
  <pageMargins left="0.7" right="0.7" top="0.75" bottom="0.75" header="0.3" footer="0.3"/>
  <pageSetup paperSize="9" scale="53" fitToHeight="0" orientation="portrait" r:id="rId1"/>
  <headerFooter>
    <oddHeader>&amp;L&amp;F&amp;R&amp;A</oddHeader>
    <oddFooter>&amp;L&amp;P - &amp;N&amp;R&amp;D</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L31"/>
  <sheetViews>
    <sheetView zoomScale="120" zoomScaleNormal="120" workbookViewId="0">
      <selection activeCell="E9" sqref="E9"/>
    </sheetView>
  </sheetViews>
  <sheetFormatPr baseColWidth="10" defaultColWidth="11.44140625" defaultRowHeight="12" x14ac:dyDescent="0.25"/>
  <cols>
    <col min="1" max="3" width="11.44140625" style="2"/>
    <col min="4" max="4" width="13.44140625" style="2" hidden="1" customWidth="1"/>
    <col min="5" max="5" width="24" style="22" customWidth="1"/>
    <col min="6" max="6" width="14.109375" style="5" customWidth="1"/>
    <col min="7" max="8" width="29.5546875" style="23" customWidth="1"/>
    <col min="9" max="9" width="13" style="2" customWidth="1"/>
    <col min="10" max="10" width="11.44140625" style="9" bestFit="1" customWidth="1"/>
    <col min="11" max="11" width="12.5546875" style="9" bestFit="1" customWidth="1"/>
    <col min="12" max="12" width="14.6640625" style="6" bestFit="1" customWidth="1"/>
    <col min="13" max="16384" width="11.44140625" style="2"/>
  </cols>
  <sheetData>
    <row r="2" spans="4:12" x14ac:dyDescent="0.25">
      <c r="H2" s="23" t="s">
        <v>7</v>
      </c>
      <c r="I2" s="2" t="s">
        <v>6</v>
      </c>
    </row>
    <row r="3" spans="4:12" x14ac:dyDescent="0.25">
      <c r="I3" s="2" t="s">
        <v>8</v>
      </c>
    </row>
    <row r="4" spans="4:12" x14ac:dyDescent="0.25">
      <c r="I4" s="2" t="s">
        <v>9</v>
      </c>
    </row>
    <row r="5" spans="4:12" x14ac:dyDescent="0.25">
      <c r="I5" s="2" t="s">
        <v>5</v>
      </c>
    </row>
    <row r="9" spans="4:12" ht="72" customHeight="1" x14ac:dyDescent="0.25">
      <c r="D9" s="50" t="s">
        <v>67</v>
      </c>
      <c r="E9" s="51" t="s">
        <v>68</v>
      </c>
      <c r="F9" s="52" t="s">
        <v>0</v>
      </c>
      <c r="G9" s="53" t="s">
        <v>1</v>
      </c>
      <c r="H9" s="53" t="s">
        <v>2</v>
      </c>
      <c r="I9" s="53" t="s">
        <v>3</v>
      </c>
      <c r="J9" s="54" t="s">
        <v>10</v>
      </c>
      <c r="K9" s="54" t="s">
        <v>85</v>
      </c>
      <c r="L9" s="55" t="s">
        <v>4</v>
      </c>
    </row>
    <row r="10" spans="4:12" ht="72" customHeight="1" x14ac:dyDescent="0.25">
      <c r="D10" s="8" t="s">
        <v>70</v>
      </c>
      <c r="E10" s="21" t="s">
        <v>69</v>
      </c>
      <c r="F10" s="1"/>
      <c r="G10" s="7" t="s">
        <v>72</v>
      </c>
      <c r="H10" s="7" t="s">
        <v>73</v>
      </c>
      <c r="I10" s="4" t="s">
        <v>8</v>
      </c>
      <c r="J10" s="10">
        <v>1</v>
      </c>
      <c r="K10" s="10">
        <v>0</v>
      </c>
      <c r="L10" s="56">
        <f>+Tabla14[[#This Row],[Medición]]*Tabla14[[#This Row],[Precio]]</f>
        <v>0</v>
      </c>
    </row>
    <row r="11" spans="4:12" ht="84" x14ac:dyDescent="0.25">
      <c r="D11" s="8"/>
      <c r="E11" s="21"/>
      <c r="F11" s="4"/>
      <c r="G11" s="7" t="s">
        <v>71</v>
      </c>
      <c r="H11" s="7" t="s">
        <v>74</v>
      </c>
      <c r="I11" s="4" t="s">
        <v>8</v>
      </c>
      <c r="J11" s="10">
        <v>1</v>
      </c>
      <c r="K11" s="10">
        <v>2500</v>
      </c>
      <c r="L11" s="56">
        <f>+Tabla14[[#This Row],[Medición]]*Tabla14[[#This Row],[Precio]]</f>
        <v>2500</v>
      </c>
    </row>
    <row r="12" spans="4:12" ht="72" customHeight="1" x14ac:dyDescent="0.25">
      <c r="D12" s="8" t="s">
        <v>75</v>
      </c>
      <c r="E12" s="21" t="s">
        <v>40</v>
      </c>
      <c r="F12" s="1"/>
      <c r="G12" s="7" t="s">
        <v>76</v>
      </c>
      <c r="H12" s="7" t="s">
        <v>73</v>
      </c>
      <c r="I12" s="4" t="s">
        <v>8</v>
      </c>
      <c r="J12" s="10">
        <v>1</v>
      </c>
      <c r="K12" s="10">
        <v>0</v>
      </c>
      <c r="L12" s="56">
        <f>+Tabla14[[#This Row],[Medición]]*Tabla14[[#This Row],[Precio]]</f>
        <v>0</v>
      </c>
    </row>
    <row r="13" spans="4:12" ht="72" hidden="1" customHeight="1" x14ac:dyDescent="0.25">
      <c r="D13" s="8"/>
      <c r="E13" s="21"/>
      <c r="F13" s="1"/>
      <c r="G13" s="7"/>
      <c r="H13" s="7"/>
      <c r="I13" s="1"/>
      <c r="J13" s="10"/>
      <c r="K13" s="10"/>
      <c r="L13" s="56">
        <f>+Tabla14[[#This Row],[Medición]]*Tabla14[[#This Row],[Precio]]</f>
        <v>0</v>
      </c>
    </row>
    <row r="14" spans="4:12" ht="72" hidden="1" customHeight="1" x14ac:dyDescent="0.25">
      <c r="D14" s="8"/>
      <c r="E14" s="21"/>
      <c r="F14" s="1"/>
      <c r="G14" s="7"/>
      <c r="H14" s="7"/>
      <c r="I14" s="1"/>
      <c r="J14" s="10"/>
      <c r="K14" s="10"/>
      <c r="L14" s="56">
        <f>+Tabla14[[#This Row],[Medición]]*Tabla14[[#This Row],[Precio]]</f>
        <v>0</v>
      </c>
    </row>
    <row r="15" spans="4:12" ht="72" hidden="1" customHeight="1" x14ac:dyDescent="0.25">
      <c r="D15" s="8"/>
      <c r="E15" s="3"/>
      <c r="F15" s="4"/>
      <c r="G15" s="7"/>
      <c r="H15" s="7"/>
      <c r="I15" s="4"/>
      <c r="J15" s="24"/>
      <c r="K15" s="10"/>
      <c r="L15" s="56">
        <f>+Tabla14[[#This Row],[Medición]]*Tabla14[[#This Row],[Precio]]</f>
        <v>0</v>
      </c>
    </row>
    <row r="16" spans="4:12" ht="72" hidden="1" customHeight="1" x14ac:dyDescent="0.25">
      <c r="D16" s="8"/>
      <c r="E16" s="21"/>
      <c r="F16" s="1"/>
      <c r="G16" s="7"/>
      <c r="H16" s="7"/>
      <c r="I16" s="1"/>
      <c r="J16" s="10"/>
      <c r="K16" s="10"/>
      <c r="L16" s="56">
        <f>+Tabla14[[#This Row],[Medición]]*Tabla14[[#This Row],[Precio]]</f>
        <v>0</v>
      </c>
    </row>
    <row r="17" spans="4:12" ht="72" hidden="1" customHeight="1" x14ac:dyDescent="0.25">
      <c r="D17" s="8"/>
      <c r="E17" s="7"/>
      <c r="F17" s="4"/>
      <c r="G17" s="7"/>
      <c r="H17" s="7"/>
      <c r="I17" s="4"/>
      <c r="J17" s="10"/>
      <c r="K17" s="10"/>
      <c r="L17" s="56">
        <f>+Tabla14[[#This Row],[Medición]]*Tabla14[[#This Row],[Precio]]</f>
        <v>0</v>
      </c>
    </row>
    <row r="18" spans="4:12" ht="72" hidden="1" customHeight="1" x14ac:dyDescent="0.25">
      <c r="D18" s="8"/>
      <c r="E18" s="7"/>
      <c r="F18" s="4"/>
      <c r="G18" s="7"/>
      <c r="H18" s="7"/>
      <c r="I18" s="4"/>
      <c r="J18" s="10"/>
      <c r="K18" s="10"/>
      <c r="L18" s="56">
        <f>+Tabla14[[#This Row],[Medición]]*Tabla14[[#This Row],[Precio]]</f>
        <v>0</v>
      </c>
    </row>
    <row r="19" spans="4:12" ht="72" hidden="1" customHeight="1" x14ac:dyDescent="0.25">
      <c r="D19" s="8"/>
      <c r="E19" s="21"/>
      <c r="F19" s="1"/>
      <c r="G19" s="7"/>
      <c r="H19" s="7"/>
      <c r="I19" s="1"/>
      <c r="J19" s="10"/>
      <c r="K19" s="10"/>
      <c r="L19" s="56">
        <f>+Tabla14[[#This Row],[Medición]]*Tabla14[[#This Row],[Precio]]</f>
        <v>0</v>
      </c>
    </row>
    <row r="20" spans="4:12" ht="72" hidden="1" customHeight="1" x14ac:dyDescent="0.25">
      <c r="D20" s="8"/>
      <c r="E20" s="7"/>
      <c r="F20" s="4"/>
      <c r="G20" s="7"/>
      <c r="H20" s="7"/>
      <c r="I20" s="4"/>
      <c r="J20" s="10"/>
      <c r="K20" s="10"/>
      <c r="L20" s="56">
        <f>+Tabla14[[#This Row],[Medición]]*Tabla14[[#This Row],[Precio]]</f>
        <v>0</v>
      </c>
    </row>
    <row r="21" spans="4:12" ht="72" hidden="1" customHeight="1" x14ac:dyDescent="0.25">
      <c r="D21" s="8"/>
      <c r="E21" s="7"/>
      <c r="F21" s="4"/>
      <c r="G21" s="7"/>
      <c r="H21" s="7"/>
      <c r="I21" s="4"/>
      <c r="J21" s="10"/>
      <c r="K21" s="10"/>
      <c r="L21" s="56">
        <f>+Tabla14[[#This Row],[Medición]]*Tabla14[[#This Row],[Precio]]</f>
        <v>0</v>
      </c>
    </row>
    <row r="22" spans="4:12" ht="72" hidden="1" customHeight="1" x14ac:dyDescent="0.25">
      <c r="D22" s="8"/>
      <c r="E22" s="21"/>
      <c r="F22" s="4"/>
      <c r="G22" s="7"/>
      <c r="H22" s="7"/>
      <c r="I22" s="4"/>
      <c r="J22" s="10"/>
      <c r="K22" s="10"/>
      <c r="L22" s="56">
        <f>+Tabla14[[#This Row],[Medición]]*Tabla14[[#This Row],[Precio]]</f>
        <v>0</v>
      </c>
    </row>
    <row r="23" spans="4:12" ht="72" hidden="1" customHeight="1" x14ac:dyDescent="0.25">
      <c r="D23" s="8"/>
      <c r="E23" s="7"/>
      <c r="F23" s="4"/>
      <c r="G23" s="7"/>
      <c r="H23" s="7"/>
      <c r="I23" s="4"/>
      <c r="J23" s="10"/>
      <c r="K23" s="10"/>
      <c r="L23" s="56"/>
    </row>
    <row r="24" spans="4:12" ht="72" customHeight="1" x14ac:dyDescent="0.25">
      <c r="D24" s="57"/>
      <c r="E24" s="58"/>
      <c r="F24" s="59"/>
      <c r="G24" s="60"/>
      <c r="H24" s="60"/>
      <c r="I24" s="59"/>
      <c r="J24" s="61"/>
      <c r="K24" s="61"/>
      <c r="L24" s="62"/>
    </row>
    <row r="25" spans="4:12" ht="12.6" thickBot="1" x14ac:dyDescent="0.3"/>
    <row r="26" spans="4:12" x14ac:dyDescent="0.25">
      <c r="J26" s="18" t="s">
        <v>11</v>
      </c>
      <c r="K26" s="19"/>
      <c r="L26" s="20">
        <f>SUM(Tabla14[Estimación Prespuestaria])</f>
        <v>2500</v>
      </c>
    </row>
    <row r="27" spans="4:12" x14ac:dyDescent="0.25">
      <c r="J27" s="16"/>
      <c r="K27" s="4" t="s">
        <v>6</v>
      </c>
      <c r="L27" s="17">
        <f ca="1">+SUMIF(Tabla14[[#All],[Prioridad]:[Estimación Prespuestaria]],K27,Tabla14[[#All],[Estimación Prespuestaria]])</f>
        <v>0</v>
      </c>
    </row>
    <row r="28" spans="4:12" x14ac:dyDescent="0.25">
      <c r="J28" s="12"/>
      <c r="K28" s="4" t="s">
        <v>8</v>
      </c>
      <c r="L28" s="11">
        <f ca="1">+SUMIF(Tabla14[[#All],[Prioridad]:[Estimación Prespuestaria]],K28,Tabla14[[#All],[Estimación Prespuestaria]])</f>
        <v>2500</v>
      </c>
    </row>
    <row r="29" spans="4:12" x14ac:dyDescent="0.25">
      <c r="J29" s="12"/>
      <c r="K29" s="4" t="s">
        <v>9</v>
      </c>
      <c r="L29" s="11">
        <f ca="1">+SUMIF(Tabla14[[#All],[Prioridad]:[Estimación Prespuestaria]],K29,Tabla14[[#All],[Estimación Prespuestaria]])</f>
        <v>0</v>
      </c>
    </row>
    <row r="30" spans="4:12" x14ac:dyDescent="0.25">
      <c r="J30" s="12"/>
      <c r="K30" s="4" t="s">
        <v>5</v>
      </c>
      <c r="L30" s="11">
        <f ca="1">+SUMIF(Tabla14[[#All],[Prioridad]:[Estimación Prespuestaria]],K30,Tabla14[[#All],[Estimación Prespuestaria]])</f>
        <v>0</v>
      </c>
    </row>
    <row r="31" spans="4:12" ht="12.6" thickBot="1" x14ac:dyDescent="0.3">
      <c r="J31" s="13"/>
      <c r="K31" s="14"/>
      <c r="L31" s="15"/>
    </row>
  </sheetData>
  <conditionalFormatting sqref="F11 F20:F24 F15:F18">
    <cfRule type="containsText" dxfId="143" priority="57" operator="containsText" text="SÍ">
      <formula>NOT(ISERROR(SEARCH("SÍ",F11)))</formula>
    </cfRule>
    <cfRule type="containsText" dxfId="142" priority="58" operator="containsText" text="NO">
      <formula>NOT(ISERROR(SEARCH("NO",F11)))</formula>
    </cfRule>
  </conditionalFormatting>
  <conditionalFormatting sqref="F10:F11">
    <cfRule type="containsText" dxfId="141" priority="55" operator="containsText" text="SÍ">
      <formula>NOT(ISERROR(SEARCH("SÍ",F10)))</formula>
    </cfRule>
    <cfRule type="containsText" dxfId="140" priority="56" operator="containsText" text="NO">
      <formula>NOT(ISERROR(SEARCH("NO",F10)))</formula>
    </cfRule>
  </conditionalFormatting>
  <conditionalFormatting sqref="F19">
    <cfRule type="containsText" dxfId="139" priority="53" operator="containsText" text="SÍ">
      <formula>NOT(ISERROR(SEARCH("SÍ",F19)))</formula>
    </cfRule>
    <cfRule type="containsText" dxfId="138" priority="54" operator="containsText" text="NO">
      <formula>NOT(ISERROR(SEARCH("NO",F19)))</formula>
    </cfRule>
  </conditionalFormatting>
  <conditionalFormatting sqref="I16:I24 I10:I11">
    <cfRule type="containsText" dxfId="137" priority="49" operator="containsText" text="Baja">
      <formula>NOT(ISERROR(SEARCH("Baja",I10)))</formula>
    </cfRule>
    <cfRule type="containsText" dxfId="136" priority="50" operator="containsText" text="Media">
      <formula>NOT(ISERROR(SEARCH("Media",I10)))</formula>
    </cfRule>
    <cfRule type="containsText" dxfId="135" priority="51" operator="containsText" text="Alta">
      <formula>NOT(ISERROR(SEARCH("Alta",I10)))</formula>
    </cfRule>
    <cfRule type="containsText" dxfId="134" priority="52" operator="containsText" text="No procede">
      <formula>NOT(ISERROR(SEARCH("No procede",I10)))</formula>
    </cfRule>
  </conditionalFormatting>
  <conditionalFormatting sqref="K27:K29">
    <cfRule type="containsText" dxfId="133" priority="45" operator="containsText" text="Baja">
      <formula>NOT(ISERROR(SEARCH("Baja",K27)))</formula>
    </cfRule>
    <cfRule type="containsText" dxfId="132" priority="46" operator="containsText" text="Media">
      <formula>NOT(ISERROR(SEARCH("Media",K27)))</formula>
    </cfRule>
    <cfRule type="containsText" dxfId="131" priority="47" operator="containsText" text="Alta">
      <formula>NOT(ISERROR(SEARCH("Alta",K27)))</formula>
    </cfRule>
    <cfRule type="containsText" dxfId="130" priority="48" operator="containsText" text="No procede">
      <formula>NOT(ISERROR(SEARCH("No procede",K27)))</formula>
    </cfRule>
  </conditionalFormatting>
  <conditionalFormatting sqref="K30">
    <cfRule type="containsText" dxfId="129" priority="41" operator="containsText" text="Baja">
      <formula>NOT(ISERROR(SEARCH("Baja",K30)))</formula>
    </cfRule>
    <cfRule type="containsText" dxfId="128" priority="42" operator="containsText" text="Media">
      <formula>NOT(ISERROR(SEARCH("Media",K30)))</formula>
    </cfRule>
    <cfRule type="containsText" dxfId="127" priority="43" operator="containsText" text="Alta">
      <formula>NOT(ISERROR(SEARCH("Alta",K30)))</formula>
    </cfRule>
    <cfRule type="containsText" dxfId="126" priority="44" operator="containsText" text="No procede">
      <formula>NOT(ISERROR(SEARCH("No procede",K30)))</formula>
    </cfRule>
  </conditionalFormatting>
  <conditionalFormatting sqref="I15">
    <cfRule type="containsText" dxfId="125" priority="37" operator="containsText" text="Baja">
      <formula>NOT(ISERROR(SEARCH("Baja",I15)))</formula>
    </cfRule>
    <cfRule type="containsText" dxfId="124" priority="38" operator="containsText" text="Media">
      <formula>NOT(ISERROR(SEARCH("Media",I15)))</formula>
    </cfRule>
    <cfRule type="containsText" dxfId="123" priority="39" operator="containsText" text="Alta">
      <formula>NOT(ISERROR(SEARCH("Alta",I15)))</formula>
    </cfRule>
    <cfRule type="containsText" dxfId="122" priority="40" operator="containsText" text="No procede">
      <formula>NOT(ISERROR(SEARCH("No procede",I15)))</formula>
    </cfRule>
  </conditionalFormatting>
  <conditionalFormatting sqref="F12">
    <cfRule type="containsText" dxfId="121" priority="11" operator="containsText" text="SÍ">
      <formula>NOT(ISERROR(SEARCH("SÍ",F12)))</formula>
    </cfRule>
    <cfRule type="containsText" dxfId="120" priority="12" operator="containsText" text="NO">
      <formula>NOT(ISERROR(SEARCH("NO",F12)))</formula>
    </cfRule>
  </conditionalFormatting>
  <conditionalFormatting sqref="I12">
    <cfRule type="containsText" dxfId="119" priority="7" operator="containsText" text="Baja">
      <formula>NOT(ISERROR(SEARCH("Baja",I12)))</formula>
    </cfRule>
    <cfRule type="containsText" dxfId="118" priority="8" operator="containsText" text="Media">
      <formula>NOT(ISERROR(SEARCH("Media",I12)))</formula>
    </cfRule>
    <cfRule type="containsText" dxfId="117" priority="9" operator="containsText" text="Alta">
      <formula>NOT(ISERROR(SEARCH("Alta",I12)))</formula>
    </cfRule>
    <cfRule type="containsText" dxfId="116" priority="10" operator="containsText" text="No procede">
      <formula>NOT(ISERROR(SEARCH("No procede",I12)))</formula>
    </cfRule>
  </conditionalFormatting>
  <conditionalFormatting sqref="F13:F14">
    <cfRule type="containsText" dxfId="115" priority="5" operator="containsText" text="SÍ">
      <formula>NOT(ISERROR(SEARCH("SÍ",F13)))</formula>
    </cfRule>
    <cfRule type="containsText" dxfId="114" priority="6" operator="containsText" text="NO">
      <formula>NOT(ISERROR(SEARCH("NO",F13)))</formula>
    </cfRule>
  </conditionalFormatting>
  <conditionalFormatting sqref="I13:I14">
    <cfRule type="containsText" dxfId="113" priority="1" operator="containsText" text="Baja">
      <formula>NOT(ISERROR(SEARCH("Baja",I13)))</formula>
    </cfRule>
    <cfRule type="containsText" dxfId="112" priority="2" operator="containsText" text="Media">
      <formula>NOT(ISERROR(SEARCH("Media",I13)))</formula>
    </cfRule>
    <cfRule type="containsText" dxfId="111" priority="3" operator="containsText" text="Alta">
      <formula>NOT(ISERROR(SEARCH("Alta",I13)))</formula>
    </cfRule>
    <cfRule type="containsText" dxfId="110" priority="4" operator="containsText" text="No procede">
      <formula>NOT(ISERROR(SEARCH("No procede",I13)))</formula>
    </cfRule>
  </conditionalFormatting>
  <pageMargins left="0.7" right="0.7" top="0.75" bottom="0.75" header="0.3" footer="0.3"/>
  <pageSetup paperSize="9" scale="53" fitToHeight="0" orientation="portrait" r:id="rId1"/>
  <headerFooter>
    <oddHeader>&amp;L&amp;F&amp;R&amp;A</oddHeader>
    <oddFooter>&amp;L&amp;P - &amp;N&amp;R&amp;D</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L22"/>
  <sheetViews>
    <sheetView topLeftCell="A19" zoomScaleNormal="100" workbookViewId="0">
      <selection activeCell="E9" sqref="E9"/>
    </sheetView>
  </sheetViews>
  <sheetFormatPr baseColWidth="10" defaultColWidth="11.44140625" defaultRowHeight="12" x14ac:dyDescent="0.25"/>
  <cols>
    <col min="1" max="3" width="11.44140625" style="2"/>
    <col min="4" max="4" width="13.44140625" style="2" hidden="1" customWidth="1"/>
    <col min="5" max="5" width="24" style="22" customWidth="1"/>
    <col min="6" max="6" width="14.109375" style="5" customWidth="1"/>
    <col min="7" max="8" width="29.5546875" style="23" customWidth="1"/>
    <col min="9" max="9" width="13" style="2" customWidth="1"/>
    <col min="10" max="10" width="11.44140625" style="9" bestFit="1" customWidth="1"/>
    <col min="11" max="11" width="12.5546875" style="9" bestFit="1" customWidth="1"/>
    <col min="12" max="12" width="14.6640625" style="6" bestFit="1" customWidth="1"/>
    <col min="13" max="16384" width="11.44140625" style="2"/>
  </cols>
  <sheetData>
    <row r="2" spans="4:12" x14ac:dyDescent="0.25">
      <c r="H2" s="23" t="s">
        <v>7</v>
      </c>
      <c r="I2" s="2" t="s">
        <v>6</v>
      </c>
    </row>
    <row r="3" spans="4:12" x14ac:dyDescent="0.25">
      <c r="I3" s="2" t="s">
        <v>8</v>
      </c>
    </row>
    <row r="4" spans="4:12" x14ac:dyDescent="0.25">
      <c r="I4" s="2" t="s">
        <v>9</v>
      </c>
    </row>
    <row r="5" spans="4:12" x14ac:dyDescent="0.25">
      <c r="I5" s="2" t="s">
        <v>5</v>
      </c>
    </row>
    <row r="9" spans="4:12" ht="72" customHeight="1" x14ac:dyDescent="0.25">
      <c r="D9" s="50" t="s">
        <v>86</v>
      </c>
      <c r="E9" s="51" t="s">
        <v>88</v>
      </c>
      <c r="F9" s="52" t="s">
        <v>0</v>
      </c>
      <c r="G9" s="53" t="s">
        <v>1</v>
      </c>
      <c r="H9" s="53" t="s">
        <v>2</v>
      </c>
      <c r="I9" s="53" t="s">
        <v>3</v>
      </c>
      <c r="J9" s="54" t="s">
        <v>10</v>
      </c>
      <c r="K9" s="54" t="s">
        <v>85</v>
      </c>
      <c r="L9" s="55" t="s">
        <v>4</v>
      </c>
    </row>
    <row r="10" spans="4:12" ht="72" customHeight="1" x14ac:dyDescent="0.25">
      <c r="D10" s="8"/>
      <c r="E10" s="21" t="s">
        <v>89</v>
      </c>
      <c r="F10" s="1"/>
      <c r="G10" s="7"/>
      <c r="H10" s="7"/>
      <c r="I10" s="4"/>
      <c r="J10" s="10"/>
      <c r="K10" s="10"/>
      <c r="L10" s="56">
        <f>+Tabla145[[#This Row],[Medición]]*Tabla145[[#This Row],[Precio]]</f>
        <v>0</v>
      </c>
    </row>
    <row r="11" spans="4:12" ht="72" customHeight="1" x14ac:dyDescent="0.25">
      <c r="D11" s="8"/>
      <c r="E11" s="7" t="s">
        <v>93</v>
      </c>
      <c r="F11" s="1"/>
      <c r="G11" s="7" t="s">
        <v>91</v>
      </c>
      <c r="H11" s="7"/>
      <c r="I11" s="4"/>
      <c r="J11" s="10"/>
      <c r="K11" s="10"/>
      <c r="L11" s="56">
        <f>+Tabla145[[#This Row],[Medición]]*Tabla145[[#This Row],[Precio]]</f>
        <v>0</v>
      </c>
    </row>
    <row r="12" spans="4:12" ht="72" customHeight="1" x14ac:dyDescent="0.25">
      <c r="D12" s="8"/>
      <c r="E12" s="7" t="s">
        <v>92</v>
      </c>
      <c r="F12" s="1"/>
      <c r="G12" s="7" t="s">
        <v>91</v>
      </c>
      <c r="H12" s="7"/>
      <c r="I12" s="4"/>
      <c r="J12" s="10"/>
      <c r="K12" s="10"/>
      <c r="L12" s="56">
        <f>+Tabla145[[#This Row],[Medición]]*Tabla145[[#This Row],[Precio]]</f>
        <v>0</v>
      </c>
    </row>
    <row r="13" spans="4:12" ht="72" customHeight="1" x14ac:dyDescent="0.25">
      <c r="D13" s="8"/>
      <c r="E13" s="7" t="s">
        <v>94</v>
      </c>
      <c r="F13" s="1"/>
      <c r="G13" s="7" t="s">
        <v>91</v>
      </c>
      <c r="H13" s="7"/>
      <c r="I13" s="4"/>
      <c r="J13" s="10"/>
      <c r="K13" s="10"/>
      <c r="L13" s="56">
        <f>+Tabla145[[#This Row],[Medición]]*Tabla145[[#This Row],[Precio]]</f>
        <v>0</v>
      </c>
    </row>
    <row r="14" spans="4:12" ht="72" customHeight="1" x14ac:dyDescent="0.25">
      <c r="D14" s="8"/>
      <c r="E14" s="21" t="s">
        <v>90</v>
      </c>
      <c r="F14" s="1"/>
      <c r="G14" s="7"/>
      <c r="H14" s="7" t="s">
        <v>95</v>
      </c>
      <c r="I14" s="4"/>
      <c r="J14" s="10"/>
      <c r="K14" s="10"/>
      <c r="L14" s="56">
        <f>+Tabla145[[#This Row],[Medición]]*Tabla145[[#This Row],[Precio]]</f>
        <v>0</v>
      </c>
    </row>
    <row r="15" spans="4:12" ht="72" customHeight="1" x14ac:dyDescent="0.25">
      <c r="D15" s="57"/>
      <c r="E15" s="58"/>
      <c r="F15" s="59"/>
      <c r="G15" s="60"/>
      <c r="H15" s="60"/>
      <c r="I15" s="74"/>
      <c r="J15" s="61"/>
      <c r="K15" s="61"/>
      <c r="L15" s="62">
        <f>+Tabla145[[#This Row],[Medición]]*Tabla145[[#This Row],[Precio]]</f>
        <v>0</v>
      </c>
    </row>
    <row r="16" spans="4:12" ht="12.6" thickBot="1" x14ac:dyDescent="0.3"/>
    <row r="17" spans="10:12" x14ac:dyDescent="0.25">
      <c r="J17" s="18" t="s">
        <v>11</v>
      </c>
      <c r="K17" s="19"/>
      <c r="L17" s="20">
        <f>SUM(Tabla145[Estimación Prespuestaria])</f>
        <v>0</v>
      </c>
    </row>
    <row r="18" spans="10:12" x14ac:dyDescent="0.25">
      <c r="J18" s="16"/>
      <c r="K18" s="4" t="s">
        <v>6</v>
      </c>
      <c r="L18" s="17">
        <f ca="1">+SUMIF(Tabla145[[#All],[Prioridad]:[Estimación Prespuestaria]],K18,Tabla145[[#All],[Estimación Prespuestaria]])</f>
        <v>0</v>
      </c>
    </row>
    <row r="19" spans="10:12" x14ac:dyDescent="0.25">
      <c r="J19" s="12"/>
      <c r="K19" s="4" t="s">
        <v>8</v>
      </c>
      <c r="L19" s="11">
        <f ca="1">+SUMIF(Tabla145[[#All],[Prioridad]:[Estimación Prespuestaria]],K19,Tabla145[[#All],[Estimación Prespuestaria]])</f>
        <v>0</v>
      </c>
    </row>
    <row r="20" spans="10:12" x14ac:dyDescent="0.25">
      <c r="J20" s="12"/>
      <c r="K20" s="4" t="s">
        <v>9</v>
      </c>
      <c r="L20" s="11">
        <f ca="1">+SUMIF(Tabla145[[#All],[Prioridad]:[Estimación Prespuestaria]],K20,Tabla145[[#All],[Estimación Prespuestaria]])</f>
        <v>0</v>
      </c>
    </row>
    <row r="21" spans="10:12" x14ac:dyDescent="0.25">
      <c r="J21" s="12"/>
      <c r="K21" s="4" t="s">
        <v>5</v>
      </c>
      <c r="L21" s="11">
        <f ca="1">+SUMIF(Tabla145[[#All],[Prioridad]:[Estimación Prespuestaria]],K21,Tabla145[[#All],[Estimación Prespuestaria]])</f>
        <v>0</v>
      </c>
    </row>
    <row r="22" spans="10:12" ht="12.6" thickBot="1" x14ac:dyDescent="0.3">
      <c r="J22" s="13"/>
      <c r="K22" s="14"/>
      <c r="L22" s="15"/>
    </row>
  </sheetData>
  <conditionalFormatting sqref="F11">
    <cfRule type="containsText" dxfId="95" priority="53" operator="containsText" text="SÍ">
      <formula>NOT(ISERROR(SEARCH("SÍ",F11)))</formula>
    </cfRule>
    <cfRule type="containsText" dxfId="94" priority="54" operator="containsText" text="NO">
      <formula>NOT(ISERROR(SEARCH("NO",F11)))</formula>
    </cfRule>
  </conditionalFormatting>
  <conditionalFormatting sqref="F10:F11 F15">
    <cfRule type="containsText" dxfId="93" priority="51" operator="containsText" text="SÍ">
      <formula>NOT(ISERROR(SEARCH("SÍ",F10)))</formula>
    </cfRule>
    <cfRule type="containsText" dxfId="92" priority="52" operator="containsText" text="NO">
      <formula>NOT(ISERROR(SEARCH("NO",F10)))</formula>
    </cfRule>
  </conditionalFormatting>
  <conditionalFormatting sqref="I10:I11 I15">
    <cfRule type="containsText" dxfId="91" priority="45" operator="containsText" text="Baja">
      <formula>NOT(ISERROR(SEARCH("Baja",I10)))</formula>
    </cfRule>
    <cfRule type="containsText" dxfId="90" priority="46" operator="containsText" text="Media">
      <formula>NOT(ISERROR(SEARCH("Media",I10)))</formula>
    </cfRule>
    <cfRule type="containsText" dxfId="89" priority="47" operator="containsText" text="Alta">
      <formula>NOT(ISERROR(SEARCH("Alta",I10)))</formula>
    </cfRule>
    <cfRule type="containsText" dxfId="88" priority="48" operator="containsText" text="No procede">
      <formula>NOT(ISERROR(SEARCH("No procede",I10)))</formula>
    </cfRule>
  </conditionalFormatting>
  <conditionalFormatting sqref="K18:K20">
    <cfRule type="containsText" dxfId="87" priority="41" operator="containsText" text="Baja">
      <formula>NOT(ISERROR(SEARCH("Baja",K18)))</formula>
    </cfRule>
    <cfRule type="containsText" dxfId="86" priority="42" operator="containsText" text="Media">
      <formula>NOT(ISERROR(SEARCH("Media",K18)))</formula>
    </cfRule>
    <cfRule type="containsText" dxfId="85" priority="43" operator="containsText" text="Alta">
      <formula>NOT(ISERROR(SEARCH("Alta",K18)))</formula>
    </cfRule>
    <cfRule type="containsText" dxfId="84" priority="44" operator="containsText" text="No procede">
      <formula>NOT(ISERROR(SEARCH("No procede",K18)))</formula>
    </cfRule>
  </conditionalFormatting>
  <conditionalFormatting sqref="K21">
    <cfRule type="containsText" dxfId="83" priority="37" operator="containsText" text="Baja">
      <formula>NOT(ISERROR(SEARCH("Baja",K21)))</formula>
    </cfRule>
    <cfRule type="containsText" dxfId="82" priority="38" operator="containsText" text="Media">
      <formula>NOT(ISERROR(SEARCH("Media",K21)))</formula>
    </cfRule>
    <cfRule type="containsText" dxfId="81" priority="39" operator="containsText" text="Alta">
      <formula>NOT(ISERROR(SEARCH("Alta",K21)))</formula>
    </cfRule>
    <cfRule type="containsText" dxfId="80" priority="40" operator="containsText" text="No procede">
      <formula>NOT(ISERROR(SEARCH("No procede",K21)))</formula>
    </cfRule>
  </conditionalFormatting>
  <conditionalFormatting sqref="F15">
    <cfRule type="containsText" dxfId="79" priority="25" operator="containsText" text="SÍ">
      <formula>NOT(ISERROR(SEARCH("SÍ",F15)))</formula>
    </cfRule>
    <cfRule type="containsText" dxfId="78" priority="26" operator="containsText" text="NO">
      <formula>NOT(ISERROR(SEARCH("NO",F15)))</formula>
    </cfRule>
  </conditionalFormatting>
  <conditionalFormatting sqref="I15">
    <cfRule type="containsText" dxfId="77" priority="21" operator="containsText" text="Baja">
      <formula>NOT(ISERROR(SEARCH("Baja",I15)))</formula>
    </cfRule>
    <cfRule type="containsText" dxfId="76" priority="22" operator="containsText" text="Media">
      <formula>NOT(ISERROR(SEARCH("Media",I15)))</formula>
    </cfRule>
    <cfRule type="containsText" dxfId="75" priority="23" operator="containsText" text="Alta">
      <formula>NOT(ISERROR(SEARCH("Alta",I15)))</formula>
    </cfRule>
    <cfRule type="containsText" dxfId="74" priority="24" operator="containsText" text="No procede">
      <formula>NOT(ISERROR(SEARCH("No procede",I15)))</formula>
    </cfRule>
  </conditionalFormatting>
  <conditionalFormatting sqref="F14">
    <cfRule type="containsText" dxfId="73" priority="19" operator="containsText" text="SÍ">
      <formula>NOT(ISERROR(SEARCH("SÍ",F14)))</formula>
    </cfRule>
    <cfRule type="containsText" dxfId="72" priority="20" operator="containsText" text="NO">
      <formula>NOT(ISERROR(SEARCH("NO",F14)))</formula>
    </cfRule>
  </conditionalFormatting>
  <conditionalFormatting sqref="I14">
    <cfRule type="containsText" dxfId="71" priority="15" operator="containsText" text="Baja">
      <formula>NOT(ISERROR(SEARCH("Baja",I14)))</formula>
    </cfRule>
    <cfRule type="containsText" dxfId="70" priority="16" operator="containsText" text="Media">
      <formula>NOT(ISERROR(SEARCH("Media",I14)))</formula>
    </cfRule>
    <cfRule type="containsText" dxfId="69" priority="17" operator="containsText" text="Alta">
      <formula>NOT(ISERROR(SEARCH("Alta",I14)))</formula>
    </cfRule>
    <cfRule type="containsText" dxfId="68" priority="18" operator="containsText" text="No procede">
      <formula>NOT(ISERROR(SEARCH("No procede",I14)))</formula>
    </cfRule>
  </conditionalFormatting>
  <conditionalFormatting sqref="F14">
    <cfRule type="containsText" dxfId="67" priority="13" operator="containsText" text="SÍ">
      <formula>NOT(ISERROR(SEARCH("SÍ",F14)))</formula>
    </cfRule>
    <cfRule type="containsText" dxfId="66" priority="14" operator="containsText" text="NO">
      <formula>NOT(ISERROR(SEARCH("NO",F14)))</formula>
    </cfRule>
  </conditionalFormatting>
  <conditionalFormatting sqref="I14">
    <cfRule type="containsText" dxfId="65" priority="9" operator="containsText" text="Baja">
      <formula>NOT(ISERROR(SEARCH("Baja",I14)))</formula>
    </cfRule>
    <cfRule type="containsText" dxfId="64" priority="10" operator="containsText" text="Media">
      <formula>NOT(ISERROR(SEARCH("Media",I14)))</formula>
    </cfRule>
    <cfRule type="containsText" dxfId="63" priority="11" operator="containsText" text="Alta">
      <formula>NOT(ISERROR(SEARCH("Alta",I14)))</formula>
    </cfRule>
    <cfRule type="containsText" dxfId="62" priority="12" operator="containsText" text="No procede">
      <formula>NOT(ISERROR(SEARCH("No procede",I14)))</formula>
    </cfRule>
  </conditionalFormatting>
  <conditionalFormatting sqref="F12:F13">
    <cfRule type="containsText" dxfId="61" priority="7" operator="containsText" text="SÍ">
      <formula>NOT(ISERROR(SEARCH("SÍ",F12)))</formula>
    </cfRule>
    <cfRule type="containsText" dxfId="60" priority="8" operator="containsText" text="NO">
      <formula>NOT(ISERROR(SEARCH("NO",F12)))</formula>
    </cfRule>
  </conditionalFormatting>
  <conditionalFormatting sqref="F12:F13">
    <cfRule type="containsText" dxfId="59" priority="5" operator="containsText" text="SÍ">
      <formula>NOT(ISERROR(SEARCH("SÍ",F12)))</formula>
    </cfRule>
    <cfRule type="containsText" dxfId="58" priority="6" operator="containsText" text="NO">
      <formula>NOT(ISERROR(SEARCH("NO",F12)))</formula>
    </cfRule>
  </conditionalFormatting>
  <conditionalFormatting sqref="I12:I13">
    <cfRule type="containsText" dxfId="57" priority="1" operator="containsText" text="Baja">
      <formula>NOT(ISERROR(SEARCH("Baja",I12)))</formula>
    </cfRule>
    <cfRule type="containsText" dxfId="56" priority="2" operator="containsText" text="Media">
      <formula>NOT(ISERROR(SEARCH("Media",I12)))</formula>
    </cfRule>
    <cfRule type="containsText" dxfId="55" priority="3" operator="containsText" text="Alta">
      <formula>NOT(ISERROR(SEARCH("Alta",I12)))</formula>
    </cfRule>
    <cfRule type="containsText" dxfId="54" priority="4" operator="containsText" text="No procede">
      <formula>NOT(ISERROR(SEARCH("No procede",I12)))</formula>
    </cfRule>
  </conditionalFormatting>
  <pageMargins left="0.7" right="0.7" top="0.75" bottom="0.75" header="0.3" footer="0.3"/>
  <pageSetup paperSize="9" scale="53" fitToHeight="0" orientation="portrait" r:id="rId1"/>
  <headerFooter>
    <oddHeader>&amp;L&amp;F&amp;R&amp;A</oddHeader>
    <oddFooter>&amp;L&amp;P - &amp;N&amp;R&amp;D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L18"/>
  <sheetViews>
    <sheetView zoomScaleNormal="100" workbookViewId="0">
      <selection activeCell="E9" sqref="E9"/>
    </sheetView>
  </sheetViews>
  <sheetFormatPr baseColWidth="10" defaultColWidth="11.44140625" defaultRowHeight="12" x14ac:dyDescent="0.25"/>
  <cols>
    <col min="1" max="3" width="11.44140625" style="2"/>
    <col min="4" max="4" width="13.44140625" style="2" hidden="1" customWidth="1"/>
    <col min="5" max="5" width="24" style="22" customWidth="1"/>
    <col min="6" max="6" width="14.109375" style="5" customWidth="1"/>
    <col min="7" max="8" width="29.5546875" style="23" customWidth="1"/>
    <col min="9" max="9" width="13" style="2" customWidth="1"/>
    <col min="10" max="10" width="11.44140625" style="9" bestFit="1" customWidth="1"/>
    <col min="11" max="11" width="12.5546875" style="9" bestFit="1" customWidth="1"/>
    <col min="12" max="12" width="14.6640625" style="6" bestFit="1" customWidth="1"/>
    <col min="13" max="16384" width="11.44140625" style="2"/>
  </cols>
  <sheetData>
    <row r="2" spans="4:12" x14ac:dyDescent="0.25">
      <c r="H2" s="23" t="s">
        <v>7</v>
      </c>
      <c r="I2" s="2" t="s">
        <v>6</v>
      </c>
    </row>
    <row r="3" spans="4:12" x14ac:dyDescent="0.25">
      <c r="I3" s="2" t="s">
        <v>8</v>
      </c>
    </row>
    <row r="4" spans="4:12" x14ac:dyDescent="0.25">
      <c r="I4" s="2" t="s">
        <v>9</v>
      </c>
    </row>
    <row r="5" spans="4:12" x14ac:dyDescent="0.25">
      <c r="I5" s="2" t="s">
        <v>5</v>
      </c>
    </row>
    <row r="9" spans="4:12" ht="72" customHeight="1" x14ac:dyDescent="0.25">
      <c r="D9" s="75" t="s">
        <v>87</v>
      </c>
      <c r="E9" s="78" t="s">
        <v>96</v>
      </c>
      <c r="F9" s="79" t="s">
        <v>0</v>
      </c>
      <c r="G9" s="80" t="s">
        <v>1</v>
      </c>
      <c r="H9" s="80" t="s">
        <v>2</v>
      </c>
      <c r="I9" s="80" t="s">
        <v>3</v>
      </c>
      <c r="J9" s="81" t="s">
        <v>10</v>
      </c>
      <c r="K9" s="81" t="s">
        <v>85</v>
      </c>
      <c r="L9" s="82" t="s">
        <v>4</v>
      </c>
    </row>
    <row r="10" spans="4:12" ht="72" customHeight="1" x14ac:dyDescent="0.25">
      <c r="D10" s="76"/>
      <c r="E10" s="83" t="s">
        <v>97</v>
      </c>
      <c r="F10" s="1"/>
      <c r="G10" s="7" t="s">
        <v>98</v>
      </c>
      <c r="H10" s="7" t="s">
        <v>99</v>
      </c>
      <c r="I10" s="4" t="s">
        <v>6</v>
      </c>
      <c r="J10" s="10">
        <v>1</v>
      </c>
      <c r="K10" s="10">
        <v>2000</v>
      </c>
      <c r="L10" s="84">
        <f>+Tabla1456[[#This Row],[Medición]]*Tabla1456[[#This Row],[Precio]]</f>
        <v>2000</v>
      </c>
    </row>
    <row r="11" spans="4:12" ht="72" customHeight="1" x14ac:dyDescent="0.25">
      <c r="D11" s="77"/>
      <c r="E11" s="85"/>
      <c r="F11" s="86"/>
      <c r="G11" s="87"/>
      <c r="H11" s="87"/>
      <c r="I11" s="88"/>
      <c r="J11" s="89"/>
      <c r="K11" s="89"/>
      <c r="L11" s="90">
        <f>+Tabla1456[[#This Row],[Medición]]*Tabla1456[[#This Row],[Precio]]</f>
        <v>0</v>
      </c>
    </row>
    <row r="12" spans="4:12" ht="12.6" thickBot="1" x14ac:dyDescent="0.3"/>
    <row r="13" spans="4:12" x14ac:dyDescent="0.25">
      <c r="J13" s="18" t="s">
        <v>11</v>
      </c>
      <c r="K13" s="19"/>
      <c r="L13" s="20">
        <f>SUM(Tabla1456[Estimación Prespuestaria])</f>
        <v>2000</v>
      </c>
    </row>
    <row r="14" spans="4:12" x14ac:dyDescent="0.25">
      <c r="J14" s="16"/>
      <c r="K14" s="4" t="s">
        <v>6</v>
      </c>
      <c r="L14" s="17">
        <f ca="1">+SUMIF(Tabla1456[[#All],[Prioridad]:[Estimación Prespuestaria]],K14,Tabla1456[[#All],[Estimación Prespuestaria]])</f>
        <v>2000</v>
      </c>
    </row>
    <row r="15" spans="4:12" x14ac:dyDescent="0.25">
      <c r="J15" s="12"/>
      <c r="K15" s="4" t="s">
        <v>8</v>
      </c>
      <c r="L15" s="11">
        <f ca="1">+SUMIF(Tabla1456[[#All],[Prioridad]:[Estimación Prespuestaria]],K15,Tabla1456[[#All],[Estimación Prespuestaria]])</f>
        <v>0</v>
      </c>
    </row>
    <row r="16" spans="4:12" x14ac:dyDescent="0.25">
      <c r="J16" s="12"/>
      <c r="K16" s="4" t="s">
        <v>9</v>
      </c>
      <c r="L16" s="11">
        <f ca="1">+SUMIF(Tabla1456[[#All],[Prioridad]:[Estimación Prespuestaria]],K16,Tabla1456[[#All],[Estimación Prespuestaria]])</f>
        <v>0</v>
      </c>
    </row>
    <row r="17" spans="10:12" x14ac:dyDescent="0.25">
      <c r="J17" s="12"/>
      <c r="K17" s="4" t="s">
        <v>5</v>
      </c>
      <c r="L17" s="11">
        <f ca="1">+SUMIF(Tabla1456[[#All],[Prioridad]:[Estimación Prespuestaria]],K17,Tabla1456[[#All],[Estimación Prespuestaria]])</f>
        <v>0</v>
      </c>
    </row>
    <row r="18" spans="10:12" ht="12.6" thickBot="1" x14ac:dyDescent="0.3">
      <c r="J18" s="13"/>
      <c r="K18" s="14"/>
      <c r="L18" s="15"/>
    </row>
  </sheetData>
  <conditionalFormatting sqref="F10:F11">
    <cfRule type="containsText" dxfId="40" priority="39" operator="containsText" text="SÍ">
      <formula>NOT(ISERROR(SEARCH("SÍ",F10)))</formula>
    </cfRule>
    <cfRule type="containsText" dxfId="39" priority="40" operator="containsText" text="NO">
      <formula>NOT(ISERROR(SEARCH("NO",F10)))</formula>
    </cfRule>
  </conditionalFormatting>
  <conditionalFormatting sqref="I10:I11">
    <cfRule type="containsText" dxfId="38" priority="35" operator="containsText" text="Baja">
      <formula>NOT(ISERROR(SEARCH("Baja",I10)))</formula>
    </cfRule>
    <cfRule type="containsText" dxfId="37" priority="36" operator="containsText" text="Media">
      <formula>NOT(ISERROR(SEARCH("Media",I10)))</formula>
    </cfRule>
    <cfRule type="containsText" dxfId="36" priority="37" operator="containsText" text="Alta">
      <formula>NOT(ISERROR(SEARCH("Alta",I10)))</formula>
    </cfRule>
    <cfRule type="containsText" dxfId="35" priority="38" operator="containsText" text="No procede">
      <formula>NOT(ISERROR(SEARCH("No procede",I10)))</formula>
    </cfRule>
  </conditionalFormatting>
  <conditionalFormatting sqref="K14:K16">
    <cfRule type="containsText" dxfId="34" priority="31" operator="containsText" text="Baja">
      <formula>NOT(ISERROR(SEARCH("Baja",K14)))</formula>
    </cfRule>
    <cfRule type="containsText" dxfId="33" priority="32" operator="containsText" text="Media">
      <formula>NOT(ISERROR(SEARCH("Media",K14)))</formula>
    </cfRule>
    <cfRule type="containsText" dxfId="32" priority="33" operator="containsText" text="Alta">
      <formula>NOT(ISERROR(SEARCH("Alta",K14)))</formula>
    </cfRule>
    <cfRule type="containsText" dxfId="31" priority="34" operator="containsText" text="No procede">
      <formula>NOT(ISERROR(SEARCH("No procede",K14)))</formula>
    </cfRule>
  </conditionalFormatting>
  <conditionalFormatting sqref="K17">
    <cfRule type="containsText" dxfId="30" priority="27" operator="containsText" text="Baja">
      <formula>NOT(ISERROR(SEARCH("Baja",K17)))</formula>
    </cfRule>
    <cfRule type="containsText" dxfId="29" priority="28" operator="containsText" text="Media">
      <formula>NOT(ISERROR(SEARCH("Media",K17)))</formula>
    </cfRule>
    <cfRule type="containsText" dxfId="28" priority="29" operator="containsText" text="Alta">
      <formula>NOT(ISERROR(SEARCH("Alta",K17)))</formula>
    </cfRule>
    <cfRule type="containsText" dxfId="27" priority="30" operator="containsText" text="No procede">
      <formula>NOT(ISERROR(SEARCH("No procede",K17)))</formula>
    </cfRule>
  </conditionalFormatting>
  <conditionalFormatting sqref="F11">
    <cfRule type="containsText" dxfId="26" priority="25" operator="containsText" text="SÍ">
      <formula>NOT(ISERROR(SEARCH("SÍ",F11)))</formula>
    </cfRule>
    <cfRule type="containsText" dxfId="25" priority="26" operator="containsText" text="NO">
      <formula>NOT(ISERROR(SEARCH("NO",F11)))</formula>
    </cfRule>
  </conditionalFormatting>
  <conditionalFormatting sqref="I11">
    <cfRule type="containsText" dxfId="24" priority="21" operator="containsText" text="Baja">
      <formula>NOT(ISERROR(SEARCH("Baja",I11)))</formula>
    </cfRule>
    <cfRule type="containsText" dxfId="23" priority="22" operator="containsText" text="Media">
      <formula>NOT(ISERROR(SEARCH("Media",I11)))</formula>
    </cfRule>
    <cfRule type="containsText" dxfId="22" priority="23" operator="containsText" text="Alta">
      <formula>NOT(ISERROR(SEARCH("Alta",I11)))</formula>
    </cfRule>
    <cfRule type="containsText" dxfId="21" priority="24" operator="containsText" text="No procede">
      <formula>NOT(ISERROR(SEARCH("No procede",I11)))</formula>
    </cfRule>
  </conditionalFormatting>
  <pageMargins left="0.7" right="0.7" top="0.75" bottom="0.75" header="0.3" footer="0.3"/>
  <pageSetup paperSize="9" scale="53" fitToHeight="0" orientation="portrait" r:id="rId1"/>
  <headerFooter>
    <oddHeader>&amp;L&amp;F&amp;R&amp;A</oddHeader>
    <oddFooter>&amp;L&amp;P - &amp;N&amp;R&amp;D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7:M46"/>
  <sheetViews>
    <sheetView tabSelected="1" zoomScaleNormal="100" workbookViewId="0">
      <selection activeCell="J15" sqref="J15"/>
    </sheetView>
  </sheetViews>
  <sheetFormatPr baseColWidth="10" defaultRowHeight="14.4" x14ac:dyDescent="0.3"/>
  <cols>
    <col min="8" max="8" width="34.44140625" customWidth="1"/>
    <col min="9" max="9" width="16.44140625" customWidth="1"/>
    <col min="10" max="10" width="27.88671875" customWidth="1"/>
    <col min="11" max="11" width="19.5546875" customWidth="1"/>
    <col min="13" max="13" width="16.6640625" customWidth="1"/>
  </cols>
  <sheetData>
    <row r="7" spans="7:13" ht="18" x14ac:dyDescent="0.35">
      <c r="G7" s="118" t="s">
        <v>79</v>
      </c>
      <c r="H7" s="119"/>
      <c r="I7" s="119"/>
      <c r="J7" s="119"/>
      <c r="K7" s="119"/>
      <c r="L7" s="119"/>
      <c r="M7" s="120"/>
    </row>
    <row r="9" spans="7:13" ht="18" x14ac:dyDescent="0.35">
      <c r="G9" s="118" t="s">
        <v>12</v>
      </c>
      <c r="H9" s="119"/>
      <c r="I9" s="119"/>
      <c r="J9" s="119"/>
      <c r="K9" s="119"/>
      <c r="L9" s="119"/>
      <c r="M9" s="120"/>
    </row>
    <row r="11" spans="7:13" ht="28.8" x14ac:dyDescent="0.3">
      <c r="G11" s="25" t="s">
        <v>13</v>
      </c>
      <c r="H11" s="25" t="s">
        <v>14</v>
      </c>
      <c r="I11" s="25" t="s">
        <v>22</v>
      </c>
      <c r="J11" s="25" t="s">
        <v>15</v>
      </c>
      <c r="K11" s="25" t="s">
        <v>16</v>
      </c>
      <c r="L11" s="25" t="s">
        <v>18</v>
      </c>
      <c r="M11" s="27" t="s">
        <v>17</v>
      </c>
    </row>
    <row r="12" spans="7:13" ht="28.8" x14ac:dyDescent="0.3">
      <c r="G12" s="26">
        <v>1</v>
      </c>
      <c r="H12" s="25" t="str">
        <f>+Tabla1[[#This Row],[Evacuación de ocupantes]]</f>
        <v>Sentido apertura puertas de evacuación y antipánico</v>
      </c>
      <c r="I12" s="26"/>
      <c r="J12" s="26"/>
      <c r="K12" s="26"/>
      <c r="L12" s="26"/>
      <c r="M12" s="28">
        <f>+'SI 3'!L11</f>
        <v>0</v>
      </c>
    </row>
    <row r="13" spans="7:13" ht="57.6" x14ac:dyDescent="0.3">
      <c r="G13" s="26"/>
      <c r="H13" s="25" t="str">
        <f>+'SI 3'!H12</f>
        <v>Una posible mejora es cambiar el sentido de apertura de las citadas puertas. Probablemente, lleve acarreado unas nuevas puertas</v>
      </c>
      <c r="I13" s="26"/>
      <c r="J13" s="25" t="s">
        <v>77</v>
      </c>
      <c r="K13" s="26" t="s">
        <v>20</v>
      </c>
      <c r="L13" s="26">
        <v>3</v>
      </c>
      <c r="M13" s="28">
        <f>+'SI 3'!L12</f>
        <v>7350</v>
      </c>
    </row>
    <row r="14" spans="7:13" x14ac:dyDescent="0.3">
      <c r="G14" s="26">
        <v>2</v>
      </c>
      <c r="H14" s="25" t="str">
        <f>+'SI 3'!E13</f>
        <v>Señalización</v>
      </c>
      <c r="I14" s="26"/>
      <c r="J14" s="25"/>
      <c r="K14" s="26"/>
      <c r="L14" s="26"/>
      <c r="M14" s="28"/>
    </row>
    <row r="15" spans="7:13" ht="57.6" x14ac:dyDescent="0.3">
      <c r="G15" s="26"/>
      <c r="H15" s="25" t="str">
        <f>+'SI 3'!H13</f>
        <v>Dotar señalética del recorrido de evacuación hasta la calle</v>
      </c>
      <c r="I15" s="26"/>
      <c r="J15" s="25" t="s">
        <v>78</v>
      </c>
      <c r="K15" s="26" t="s">
        <v>20</v>
      </c>
      <c r="L15" s="26">
        <v>1</v>
      </c>
      <c r="M15" s="28">
        <f>+'SI 3'!L13</f>
        <v>400</v>
      </c>
    </row>
    <row r="16" spans="7:13" ht="28.8" x14ac:dyDescent="0.3">
      <c r="G16" s="26">
        <v>3</v>
      </c>
      <c r="H16" s="25" t="str">
        <f>+'SI 3'!E14</f>
        <v>Evacuación de personas con discapacidad en caso de incendio</v>
      </c>
      <c r="I16" s="26"/>
      <c r="J16" s="26"/>
      <c r="K16" s="26"/>
      <c r="L16" s="26"/>
      <c r="M16" s="28"/>
    </row>
    <row r="17" spans="7:13" ht="43.2" x14ac:dyDescent="0.3">
      <c r="G17" s="26"/>
      <c r="H17" s="25" t="str">
        <f>+'SI 3'!H14</f>
        <v>Además de las obras en accesibilidad, posibilidad de fijar-reservar un espacio de refugio en el recorrido</v>
      </c>
      <c r="I17" s="26"/>
      <c r="J17" s="25" t="s">
        <v>80</v>
      </c>
      <c r="K17" s="26" t="s">
        <v>20</v>
      </c>
      <c r="L17" s="26">
        <v>1</v>
      </c>
      <c r="M17" s="28">
        <f>+'SI 3'!L14</f>
        <v>500</v>
      </c>
    </row>
    <row r="18" spans="7:13" x14ac:dyDescent="0.3">
      <c r="G18" s="26">
        <v>4</v>
      </c>
      <c r="H18" s="25" t="str">
        <f>+'SI 1-2'!E10</f>
        <v>Locales y zonas de riesgo especial</v>
      </c>
      <c r="I18" s="26"/>
      <c r="J18" s="26"/>
      <c r="K18" s="26"/>
      <c r="L18" s="26"/>
      <c r="M18" s="28"/>
    </row>
    <row r="19" spans="7:13" ht="43.2" x14ac:dyDescent="0.3">
      <c r="G19" s="26"/>
      <c r="H19" s="25" t="str">
        <f>+'SI 1-2'!H10</f>
        <v>Se recomienda estudiar la sustitución de las puertas de armario por RF con rejilla intumescente.</v>
      </c>
      <c r="I19" s="26"/>
      <c r="J19" s="25" t="s">
        <v>81</v>
      </c>
      <c r="K19" s="26" t="s">
        <v>20</v>
      </c>
      <c r="L19" s="26">
        <v>3</v>
      </c>
      <c r="M19" s="28">
        <f>+'SI 1-2'!L10</f>
        <v>1800</v>
      </c>
    </row>
    <row r="20" spans="7:13" ht="43.2" x14ac:dyDescent="0.3">
      <c r="G20" s="26">
        <v>5</v>
      </c>
      <c r="H20" s="25" t="str">
        <f>+'SI 1-2'!E12</f>
        <v>Espacios ocultos. Paso de instalaciones a través de elementos de compartimentación de incendios</v>
      </c>
      <c r="I20" s="26"/>
      <c r="J20" s="26"/>
      <c r="K20" s="26"/>
      <c r="L20" s="26"/>
      <c r="M20" s="28"/>
    </row>
    <row r="21" spans="7:13" ht="57.6" x14ac:dyDescent="0.3">
      <c r="G21" s="26"/>
      <c r="H21" s="25" t="str">
        <f>+'SI 1-2'!H12</f>
        <v>Se recomienda estudiar la posibilidad de sectorizar armarios y cada planta.</v>
      </c>
      <c r="I21" s="26"/>
      <c r="J21" s="25" t="s">
        <v>82</v>
      </c>
      <c r="K21" s="26" t="s">
        <v>8</v>
      </c>
      <c r="L21" s="26">
        <v>3</v>
      </c>
      <c r="M21" s="28">
        <f>+'SI 1-2'!L12</f>
        <v>1200</v>
      </c>
    </row>
    <row r="22" spans="7:13" ht="43.2" x14ac:dyDescent="0.3">
      <c r="G22" s="26">
        <v>6</v>
      </c>
      <c r="H22" s="25" t="str">
        <f>+'SI 1-2'!E13</f>
        <v>Reacción al fuego de los elementos constructivos, decorativos y de mobiliario</v>
      </c>
      <c r="I22" s="26"/>
      <c r="J22" s="26"/>
      <c r="K22" s="26"/>
      <c r="L22" s="26"/>
      <c r="M22" s="28"/>
    </row>
    <row r="23" spans="7:13" ht="86.4" x14ac:dyDescent="0.3">
      <c r="G23" s="26"/>
      <c r="H23" s="25" t="str">
        <f>+'SI 1-2'!H13</f>
        <v>Habiéndose tratado la sectorización del patinillo en apartado 1.3, se recomienda aplicar tratamiento de ignifugación al peldañeado de carácter superficial con barnices o pinturas intumescentes, y mantenerlo</v>
      </c>
      <c r="I23" s="26"/>
      <c r="J23" s="25" t="s">
        <v>83</v>
      </c>
      <c r="K23" s="26" t="s">
        <v>8</v>
      </c>
      <c r="L23" s="26">
        <v>3</v>
      </c>
      <c r="M23" s="28">
        <f>+'SI 1-2'!L13</f>
        <v>1110</v>
      </c>
    </row>
    <row r="24" spans="7:13" x14ac:dyDescent="0.3">
      <c r="G24" s="26">
        <v>7</v>
      </c>
      <c r="H24" s="48" t="str">
        <f>+'SI 4'!E10</f>
        <v>Dotación</v>
      </c>
      <c r="I24" s="26"/>
      <c r="J24" s="25"/>
      <c r="K24" s="26"/>
      <c r="L24" s="26"/>
      <c r="M24" s="49">
        <f>+'SI 3'!L23</f>
        <v>0</v>
      </c>
    </row>
    <row r="25" spans="7:13" ht="115.2" x14ac:dyDescent="0.3">
      <c r="G25" s="26"/>
      <c r="H25" s="48" t="str">
        <f>+'SI 4'!H11</f>
        <v xml:space="preserve">Instalar un sistema de detección y alarma de incendios, convencional, formado por central de detección automática de incendios con una capacidad máxima de 6 zonas de detección, 5 detectores ópticos de humos, 5 pulsadores de alarma con señalización luminosa </v>
      </c>
      <c r="I25" s="26"/>
      <c r="J25" s="25" t="s">
        <v>84</v>
      </c>
      <c r="K25" s="26" t="s">
        <v>8</v>
      </c>
      <c r="L25" s="26">
        <v>3</v>
      </c>
      <c r="M25" s="49">
        <f>+'SI 4'!L11</f>
        <v>2500</v>
      </c>
    </row>
    <row r="26" spans="7:13" x14ac:dyDescent="0.3">
      <c r="G26" s="26"/>
      <c r="H26" s="25"/>
      <c r="I26" s="26"/>
      <c r="J26" s="25"/>
      <c r="K26" s="26"/>
      <c r="L26" s="26"/>
      <c r="M26" s="28"/>
    </row>
    <row r="27" spans="7:13" hidden="1" x14ac:dyDescent="0.3">
      <c r="G27" s="26"/>
      <c r="H27" s="25"/>
      <c r="I27" s="26"/>
      <c r="J27" s="25"/>
      <c r="K27" s="26"/>
      <c r="L27" s="26"/>
      <c r="M27" s="28"/>
    </row>
    <row r="28" spans="7:13" hidden="1" x14ac:dyDescent="0.3">
      <c r="G28" s="26"/>
      <c r="H28" s="25"/>
      <c r="I28" s="26"/>
      <c r="J28" s="25"/>
      <c r="K28" s="26"/>
      <c r="L28" s="26"/>
      <c r="M28" s="28"/>
    </row>
    <row r="29" spans="7:13" hidden="1" x14ac:dyDescent="0.3">
      <c r="G29" s="26"/>
      <c r="H29" s="25"/>
      <c r="I29" s="26"/>
      <c r="J29" s="25"/>
      <c r="K29" s="26"/>
      <c r="L29" s="26"/>
      <c r="M29" s="28"/>
    </row>
    <row r="30" spans="7:13" x14ac:dyDescent="0.3">
      <c r="G30" s="26"/>
      <c r="H30" s="26"/>
      <c r="I30" s="26"/>
      <c r="J30" s="26"/>
      <c r="K30" s="26"/>
      <c r="L30" s="26"/>
      <c r="M30" s="26"/>
    </row>
    <row r="31" spans="7:13" ht="15" thickBot="1" x14ac:dyDescent="0.35">
      <c r="G31" s="26"/>
      <c r="H31" s="26"/>
      <c r="I31" s="26"/>
      <c r="J31" s="26"/>
      <c r="K31" s="26"/>
      <c r="L31" s="26"/>
      <c r="M31" s="26"/>
    </row>
    <row r="32" spans="7:13" ht="15" thickBot="1" x14ac:dyDescent="0.35">
      <c r="G32" s="26"/>
      <c r="H32" s="26"/>
      <c r="I32" s="26"/>
      <c r="J32" s="26"/>
      <c r="K32" s="38" t="s">
        <v>24</v>
      </c>
      <c r="L32" s="36"/>
      <c r="M32" s="37">
        <f>SUM(Tabla10[Coste Estimado])</f>
        <v>14860</v>
      </c>
    </row>
    <row r="33" spans="7:13" x14ac:dyDescent="0.3">
      <c r="G33" s="26"/>
      <c r="H33" s="26"/>
      <c r="I33" s="26"/>
      <c r="J33" s="26"/>
      <c r="K33" s="39" t="s">
        <v>25</v>
      </c>
      <c r="L33" s="34">
        <v>1</v>
      </c>
      <c r="M33" s="35">
        <f ca="1">+SUMIF(Tabla10[[#All],[Rango]:[Coste Estimado]],L33,Tabla10[[#All],[Coste Estimado]])</f>
        <v>900</v>
      </c>
    </row>
    <row r="34" spans="7:13" x14ac:dyDescent="0.3">
      <c r="G34" s="26"/>
      <c r="H34" s="26"/>
      <c r="I34" s="26"/>
      <c r="J34" s="26"/>
      <c r="K34" s="40"/>
      <c r="L34" s="30">
        <v>2</v>
      </c>
      <c r="M34" s="31">
        <f ca="1">+SUMIF(Tabla10[[#All],[Rango]:[Coste Estimado]],L34,Tabla10[[#All],[Coste Estimado]])</f>
        <v>0</v>
      </c>
    </row>
    <row r="35" spans="7:13" x14ac:dyDescent="0.3">
      <c r="G35" s="26"/>
      <c r="H35" s="26"/>
      <c r="I35" s="26"/>
      <c r="J35" s="26"/>
      <c r="K35" s="40"/>
      <c r="L35" s="30">
        <v>3</v>
      </c>
      <c r="M35" s="31">
        <f ca="1">+SUMIF(Tabla10[[#All],[Rango]:[Coste Estimado]],L35,Tabla10[[#All],[Coste Estimado]])</f>
        <v>13960</v>
      </c>
    </row>
    <row r="36" spans="7:13" x14ac:dyDescent="0.3">
      <c r="G36" s="26"/>
      <c r="H36" s="26"/>
      <c r="I36" s="26"/>
      <c r="J36" s="26"/>
      <c r="K36" s="40"/>
      <c r="L36" s="30">
        <v>4</v>
      </c>
      <c r="M36" s="31">
        <f ca="1">+SUMIF(Tabla10[[#All],[Rango]:[Coste Estimado]],L36,Tabla10[[#All],[Coste Estimado]])</f>
        <v>0</v>
      </c>
    </row>
    <row r="37" spans="7:13" x14ac:dyDescent="0.3">
      <c r="G37" s="26"/>
      <c r="J37" s="26"/>
      <c r="K37" s="41"/>
      <c r="L37" s="30">
        <v>5</v>
      </c>
      <c r="M37" s="31">
        <f ca="1">+SUMIF(Tabla10[[#All],[Rango]:[Coste Estimado]],L37,Tabla10[[#All],[Coste Estimado]])</f>
        <v>0</v>
      </c>
    </row>
    <row r="38" spans="7:13" x14ac:dyDescent="0.3">
      <c r="J38" s="26"/>
      <c r="K38" s="41"/>
      <c r="L38" s="30">
        <v>6</v>
      </c>
      <c r="M38" s="31">
        <f ca="1">+SUMIF(Tabla10[[#All],[Rango]:[Coste Estimado]],L38,Tabla10[[#All],[Coste Estimado]])</f>
        <v>0</v>
      </c>
    </row>
    <row r="39" spans="7:13" ht="15" thickBot="1" x14ac:dyDescent="0.35">
      <c r="J39" s="26"/>
      <c r="K39" s="42"/>
      <c r="L39" s="32">
        <v>7</v>
      </c>
      <c r="M39" s="33">
        <f ca="1">+SUMIF(Tabla10[[#All],[Rango]:[Coste Estimado]],L39,Tabla10[[#All],[Coste Estimado]])</f>
        <v>0</v>
      </c>
    </row>
    <row r="40" spans="7:13" x14ac:dyDescent="0.3">
      <c r="J40" s="26"/>
      <c r="K40" s="43" t="s">
        <v>26</v>
      </c>
      <c r="L40" s="44" t="s">
        <v>19</v>
      </c>
      <c r="M40" s="29">
        <f ca="1">+SUMIF(Tabla10[[#All],[Complejidad]:[Coste Estimado]],L40,Tabla10[[#All],[Coste Estimado]])</f>
        <v>0</v>
      </c>
    </row>
    <row r="41" spans="7:13" x14ac:dyDescent="0.3">
      <c r="J41" s="26"/>
      <c r="K41" s="40"/>
      <c r="L41" s="30" t="s">
        <v>27</v>
      </c>
      <c r="M41" s="31">
        <f ca="1">+SUMIF(Tabla10[[#All],[Complejidad]:[Coste Estimado]],L41,Tabla10[[#All],[Coste Estimado]])</f>
        <v>0</v>
      </c>
    </row>
    <row r="42" spans="7:13" x14ac:dyDescent="0.3">
      <c r="J42" s="26"/>
      <c r="K42" s="40"/>
      <c r="L42" s="30" t="s">
        <v>20</v>
      </c>
      <c r="M42" s="31">
        <f ca="1">+SUMIF(Tabla10[[#All],[Complejidad]:[Coste Estimado]],L42,Tabla10[[#All],[Coste Estimado]])</f>
        <v>10050</v>
      </c>
    </row>
    <row r="43" spans="7:13" x14ac:dyDescent="0.3">
      <c r="J43" s="26"/>
      <c r="K43" s="40"/>
      <c r="L43" s="30" t="s">
        <v>8</v>
      </c>
      <c r="M43" s="31">
        <f ca="1">+SUMIF(Tabla10[[#All],[Complejidad]:[Coste Estimado]],L43,Tabla10[[#All],[Coste Estimado]])</f>
        <v>4810</v>
      </c>
    </row>
    <row r="44" spans="7:13" x14ac:dyDescent="0.3">
      <c r="K44" s="41"/>
      <c r="L44" s="30" t="s">
        <v>21</v>
      </c>
      <c r="M44" s="31">
        <f ca="1">+SUMIF(Tabla10[[#All],[Complejidad]:[Coste Estimado]],L44,Tabla10[[#All],[Coste Estimado]])</f>
        <v>0</v>
      </c>
    </row>
    <row r="45" spans="7:13" ht="15" thickBot="1" x14ac:dyDescent="0.35">
      <c r="K45" s="45"/>
      <c r="L45" s="46" t="s">
        <v>23</v>
      </c>
      <c r="M45" s="47">
        <f ca="1">+SUMIF(Tabla10[[#All],[Complejidad]:[Coste Estimado]],L45,Tabla10[[#All],[Coste Estimado]])</f>
        <v>0</v>
      </c>
    </row>
    <row r="46" spans="7:13" ht="15" thickTop="1" x14ac:dyDescent="0.3"/>
  </sheetData>
  <mergeCells count="2">
    <mergeCell ref="G9:M9"/>
    <mergeCell ref="G7:M7"/>
  </mergeCells>
  <pageMargins left="0.7" right="0.7" top="0.75" bottom="0.75" header="0.3" footer="0.3"/>
  <pageSetup paperSize="9" scale="6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TABLA MEJORA INCENDIOS</vt:lpstr>
      <vt:lpstr>SI 1-2</vt:lpstr>
      <vt:lpstr>SI 3</vt:lpstr>
      <vt:lpstr>SI 4</vt:lpstr>
      <vt:lpstr>SI 5</vt:lpstr>
      <vt:lpstr>SI 6</vt:lpstr>
      <vt:lpstr>VALORACIÓN</vt:lpstr>
      <vt:lpstr>'SI 1-2'!Área_de_impresión</vt:lpstr>
      <vt:lpstr>'SI 3'!Área_de_impresión</vt:lpstr>
      <vt:lpstr>'SI 4'!Área_de_impresión</vt:lpstr>
      <vt:lpstr>'SI 5'!Área_de_impresión</vt:lpstr>
      <vt:lpstr>'SI 6'!Área_de_impresión</vt:lpstr>
      <vt:lpstr>'TABLA MEJORA INCENDIOS'!Área_de_impresión</vt:lpstr>
      <vt:lpstr>VALORACIÓN!Área_de_impresión</vt:lpstr>
      <vt:lpstr>'SI 1-2'!Títulos_a_imprimir</vt:lpstr>
      <vt:lpstr>'SI 3'!Títulos_a_imprimir</vt:lpstr>
      <vt:lpstr>'SI 4'!Títulos_a_imprimir</vt:lpstr>
      <vt:lpstr>'SI 5'!Títulos_a_imprimir</vt:lpstr>
      <vt:lpstr>'SI 6'!Títulos_a_imprimir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Meneu Díaz</dc:creator>
  <cp:lastModifiedBy>admon</cp:lastModifiedBy>
  <cp:lastPrinted>2022-03-11T12:36:47Z</cp:lastPrinted>
  <dcterms:created xsi:type="dcterms:W3CDTF">2022-02-02T08:06:53Z</dcterms:created>
  <dcterms:modified xsi:type="dcterms:W3CDTF">2022-11-14T07:48:12Z</dcterms:modified>
</cp:coreProperties>
</file>