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on\Documents\COLEGIO\SECRETARIA\CIRCULARES\2022\"/>
    </mc:Choice>
  </mc:AlternateContent>
  <bookViews>
    <workbookView xWindow="0" yWindow="0" windowWidth="23040" windowHeight="9264"/>
  </bookViews>
  <sheets>
    <sheet name="TABLA MEJORA SALUBRIDAD" sheetId="14" r:id="rId1"/>
    <sheet name="HS -2" sheetId="11" r:id="rId2"/>
    <sheet name="HS 3" sheetId="1" r:id="rId3"/>
    <sheet name="HS 4" sheetId="12" r:id="rId4"/>
    <sheet name="HS 6" sheetId="13" r:id="rId5"/>
    <sheet name="VALORACIÓN" sheetId="10" state="hidden" r:id="rId6"/>
  </sheets>
  <definedNames>
    <definedName name="_xlnm._FilterDatabase" localSheetId="0" hidden="1">'TABLA MEJORA SALUBRIDAD'!$C$3:$J$3</definedName>
    <definedName name="_xlnm.Print_Area" localSheetId="1">'HS -2'!$D$9:$L$31</definedName>
    <definedName name="_xlnm.Print_Area" localSheetId="2">'HS 3'!$D$9:$L$31</definedName>
    <definedName name="_xlnm.Print_Area" localSheetId="3">'HS 4'!$D$9:$L$31</definedName>
    <definedName name="_xlnm.Print_Area" localSheetId="4">'HS 6'!$D$9:$L$31</definedName>
    <definedName name="_xlnm.Print_Area" localSheetId="0">'TABLA MEJORA SALUBRIDAD'!$C$1:$J$37</definedName>
    <definedName name="_xlnm.Print_Area" localSheetId="5">VALORACIÓN!$G$7:$M$51</definedName>
    <definedName name="_xlnm.Print_Titles" localSheetId="1">'HS -2'!$9:$9</definedName>
    <definedName name="_xlnm.Print_Titles" localSheetId="2">'HS 3'!$9:$9</definedName>
    <definedName name="_xlnm.Print_Titles" localSheetId="3">'HS 4'!$9:$9</definedName>
    <definedName name="_xlnm.Print_Titles" localSheetId="4">'HS 6'!$9:$9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4" l="1"/>
  <c r="I10" i="14"/>
  <c r="I11" i="14"/>
  <c r="I12" i="14"/>
  <c r="I13" i="14"/>
  <c r="I14" i="14"/>
  <c r="J14" i="14"/>
  <c r="J13" i="14"/>
  <c r="J12" i="14"/>
  <c r="J11" i="14"/>
  <c r="J10" i="14"/>
  <c r="J9" i="14"/>
  <c r="H14" i="14"/>
  <c r="H10" i="14"/>
  <c r="H11" i="14"/>
  <c r="H12" i="14"/>
  <c r="H13" i="14"/>
  <c r="H9" i="14"/>
  <c r="J8" i="14"/>
  <c r="I8" i="14"/>
  <c r="H8" i="14"/>
  <c r="I7" i="14"/>
  <c r="H7" i="14"/>
  <c r="J7" i="14"/>
  <c r="J6" i="14"/>
  <c r="I6" i="14"/>
  <c r="H6" i="14"/>
  <c r="J5" i="14"/>
  <c r="I5" i="14"/>
  <c r="H5" i="14"/>
  <c r="J4" i="14"/>
  <c r="I4" i="14"/>
  <c r="L12" i="13" l="1"/>
  <c r="L30" i="13"/>
  <c r="L29" i="13"/>
  <c r="L27" i="13"/>
  <c r="L22" i="13"/>
  <c r="L21" i="13"/>
  <c r="L20" i="13"/>
  <c r="L19" i="13"/>
  <c r="L18" i="13"/>
  <c r="L17" i="13"/>
  <c r="L16" i="13"/>
  <c r="L15" i="13"/>
  <c r="L14" i="13"/>
  <c r="L13" i="13"/>
  <c r="L11" i="13"/>
  <c r="L10" i="13"/>
  <c r="L28" i="13" s="1"/>
  <c r="L26" i="13" l="1"/>
  <c r="M30" i="10" l="1"/>
  <c r="M29" i="10"/>
  <c r="M28" i="10"/>
  <c r="M27" i="10"/>
  <c r="M25" i="10"/>
  <c r="M26" i="10"/>
  <c r="M23" i="10"/>
  <c r="H21" i="10"/>
  <c r="H20" i="10"/>
  <c r="M19" i="10"/>
  <c r="H18" i="10"/>
  <c r="M17" i="10"/>
  <c r="H16" i="10"/>
  <c r="M15" i="10"/>
  <c r="H14" i="10"/>
  <c r="M13" i="10"/>
  <c r="H13" i="10"/>
  <c r="H12" i="10"/>
  <c r="L13" i="1" l="1"/>
  <c r="L12" i="12" l="1"/>
  <c r="L30" i="12"/>
  <c r="L28" i="12"/>
  <c r="L22" i="12"/>
  <c r="L21" i="12"/>
  <c r="L20" i="12"/>
  <c r="L19" i="12"/>
  <c r="L18" i="12"/>
  <c r="L17" i="12"/>
  <c r="L16" i="12"/>
  <c r="L15" i="12"/>
  <c r="L27" i="12" s="1"/>
  <c r="L14" i="12"/>
  <c r="L13" i="12"/>
  <c r="L29" i="12"/>
  <c r="L11" i="12"/>
  <c r="L10" i="12"/>
  <c r="L13" i="11"/>
  <c r="L30" i="11"/>
  <c r="L27" i="11"/>
  <c r="L22" i="11"/>
  <c r="L21" i="11"/>
  <c r="L20" i="11"/>
  <c r="L19" i="11"/>
  <c r="L18" i="11"/>
  <c r="L17" i="11"/>
  <c r="L16" i="11"/>
  <c r="L15" i="11"/>
  <c r="L14" i="11"/>
  <c r="L12" i="11"/>
  <c r="L11" i="11"/>
  <c r="L10" i="11"/>
  <c r="L14" i="1"/>
  <c r="L15" i="1"/>
  <c r="L17" i="1"/>
  <c r="L10" i="1"/>
  <c r="L12" i="1"/>
  <c r="L16" i="1"/>
  <c r="L18" i="1"/>
  <c r="L19" i="1"/>
  <c r="L20" i="1"/>
  <c r="L11" i="1"/>
  <c r="M47" i="10"/>
  <c r="M51" i="10"/>
  <c r="M46" i="10"/>
  <c r="L22" i="1"/>
  <c r="L21" i="1"/>
  <c r="H4" i="14" l="1"/>
  <c r="H19" i="14" s="1"/>
  <c r="M21" i="10"/>
  <c r="M50" i="10" s="1"/>
  <c r="L29" i="11"/>
  <c r="M49" i="10"/>
  <c r="L26" i="12"/>
  <c r="L28" i="11"/>
  <c r="L26" i="11"/>
  <c r="M48" i="10"/>
  <c r="M45" i="10"/>
  <c r="M40" i="10"/>
  <c r="M39" i="10"/>
  <c r="M44" i="10"/>
  <c r="M43" i="10"/>
  <c r="M42" i="10"/>
  <c r="L30" i="1"/>
  <c r="L29" i="1"/>
  <c r="L28" i="1"/>
  <c r="L27" i="1"/>
  <c r="M38" i="10" s="1"/>
  <c r="L26" i="1"/>
  <c r="M41" i="10" l="1"/>
</calcChain>
</file>

<file path=xl/sharedStrings.xml><?xml version="1.0" encoding="utf-8"?>
<sst xmlns="http://schemas.openxmlformats.org/spreadsheetml/2006/main" count="274" uniqueCount="168">
  <si>
    <t>Cumplimiento</t>
  </si>
  <si>
    <t>Razón</t>
  </si>
  <si>
    <t>Posible Acción</t>
  </si>
  <si>
    <t>Prioridad</t>
  </si>
  <si>
    <t>Estimación Prespuestaria</t>
  </si>
  <si>
    <t>No procede</t>
  </si>
  <si>
    <t>Alta</t>
  </si>
  <si>
    <t>Niveles de Prioridad</t>
  </si>
  <si>
    <t>Media</t>
  </si>
  <si>
    <t>Baja</t>
  </si>
  <si>
    <t>Medición</t>
  </si>
  <si>
    <t>Importe Total</t>
  </si>
  <si>
    <t>Cuadro de Propuestas de Potencial Mejora</t>
  </si>
  <si>
    <t>Nº</t>
  </si>
  <si>
    <t>Descripción</t>
  </si>
  <si>
    <t>Beneficio</t>
  </si>
  <si>
    <t>Complejidad</t>
  </si>
  <si>
    <t>Coste Estimado</t>
  </si>
  <si>
    <t>Rango</t>
  </si>
  <si>
    <t>Ninguna</t>
  </si>
  <si>
    <t>Poca</t>
  </si>
  <si>
    <t>Elevada</t>
  </si>
  <si>
    <t>Obligatoriedad a Nuevo</t>
  </si>
  <si>
    <t>Muy Elevada</t>
  </si>
  <si>
    <t>Totales</t>
  </si>
  <si>
    <t>Por Rango</t>
  </si>
  <si>
    <t>Por Complejidad</t>
  </si>
  <si>
    <t>Mínima</t>
  </si>
  <si>
    <t>Sec. DB HS-3</t>
  </si>
  <si>
    <t>Un concepto fundamental a tener en cuenta es que el aire debe circular desde los locales secos a los húmedos, para ello los comedores, los dormitorios y las salas de estar deben disponer de aberturas de admisión; los aseos, las cocinas y los cuartos de baño deben disponer de aberturas de extracción; las particiones situadas entre los locales con admisión y los locales con extracción deben disponer de aberturas de paso.</t>
  </si>
  <si>
    <t>Ventilación de las viviendas, Zona Privativa</t>
  </si>
  <si>
    <t>Cada Propietario-Usuario debe de comprobar que esto se da en la actual configuración de su vivienda en zonas privativas. Las entrada de aire se realiza a través de ventanas y rejillas exteriores.  La extracción, a través de rejillas conectadas a conductos de extracción o con elementos mecánicos extractores. Valoramos una provisión media por unidad de vivienda.</t>
  </si>
  <si>
    <t>Sistema Ventilación de Garaje</t>
  </si>
  <si>
    <t>No procede al no disponer de garajes el inmueble, Si lo hubiera, habría que analizar lo a la luz del DB HS3</t>
  </si>
  <si>
    <t>Sistema Ventilación de Trasterios</t>
  </si>
  <si>
    <t>Sistema Ventilación de Almacén de Residuos</t>
  </si>
  <si>
    <t>No procede al no disponer de trasteros el inmueble, Si lo hubiera, habría que analizar lo a la luz del DB HS3</t>
  </si>
  <si>
    <t>El lugar de recogida de residuos se ubica en el patio interior, junto al depósito-aljibe y el armario de contadores eléctricos. Este espacio es al aire libre y con plena ventilación.</t>
  </si>
  <si>
    <t>Ventilación de las zonas comunes</t>
  </si>
  <si>
    <t>Zona Acceso Finca y Pasaje</t>
  </si>
  <si>
    <t>Se propone como posible medida de mejora en la ventilación y renovación del aire la colocación de rejillas cruzadas en la puerta de entrada a la finca y la puerta de salida al patio</t>
  </si>
  <si>
    <t>Se propone como posible medida de mejora en la ventilación y renovación del aire la colocación de rejillas en cada una de las ventanas.</t>
  </si>
  <si>
    <t>Caja de Escalera</t>
  </si>
  <si>
    <t>Se propone como posible medida de mejora en la ventilación y renovación del aire la colocación de rejillas intumescentes en la puerta RF. Es probable que obligue a la sustitución completa de la puerta.</t>
  </si>
  <si>
    <t>Cuarto de Ascensor</t>
  </si>
  <si>
    <t>Vestíbulos entre caja de escalera y acceso a viviendas.</t>
  </si>
  <si>
    <t>En la inspección no se aprecian síntomas de estancamiento del aire o de problemas de renovación. Entendemos que no es suficiente la filtración actual desde las viviendas y no es necesaria una mayor ventilación.</t>
  </si>
  <si>
    <t>La ventilación del “volumen” queda confiada a la falta de estanquidad de las puertas (cada una en su medida) y al tiro que se produce con la caja de escalera (efecto chimenea)</t>
  </si>
  <si>
    <t>La caja de escalera dispone de ventanas en las mesetas entreplantas que, con el uso adecuado, funcionan en ventilación natural</t>
  </si>
  <si>
    <t>No se aprecian elementos específicos de ventilación, ni para ventilación natural, ni mecánica</t>
  </si>
  <si>
    <t>Sec. DB HS-2</t>
  </si>
  <si>
    <t>Recogida y evacuación de residuos</t>
  </si>
  <si>
    <t>Calidad del aire interior</t>
  </si>
  <si>
    <t>Condiciones del sistema de recogida de residuos</t>
  </si>
  <si>
    <t>El sistema establecido en el edificio se basa en que cada usuario, desde su domicilio, traslada sus residuos a los contenedores situados en el patio interior de la finca, junto a aljibe de agua y armario de contadores eléctricos</t>
  </si>
  <si>
    <t>Sería recomendable que el edificio se dotara de un almacén de contenedores, atendiendo a las características especificadas en el CTE DB HS2. No obstante, se aprecia dificultad en la configuración actual, salvo que se conforme el recinto en el patio donde ahora se depositan los contenedores</t>
  </si>
  <si>
    <t>Sec. DB HS-4</t>
  </si>
  <si>
    <t>Ahorro de Agua</t>
  </si>
  <si>
    <t>En zonas comunes del Edificio</t>
  </si>
  <si>
    <t xml:space="preserve">Se localiza grifo en patio, con llave de escuadra y sin ningún elemento-sistema de ahorro de agua.  No se localiza ninguna cisterna en zonas comunes.
</t>
  </si>
  <si>
    <t>El citado punto es de uso esporádico y controlado y no parece justificar la instalación de ningún aparato tipo sensor de manos, aireador, dispositivo termostático, etc.</t>
  </si>
  <si>
    <t>En zonas privativas del Edificio</t>
  </si>
  <si>
    <t>No se ha tenido acceso a todas y cada una de las viviendas, sin embargo, si se ha accedido a algunas que utilizamos como muestra para extrapolar la situación y las recomendaciones.</t>
  </si>
  <si>
    <t xml:space="preserve">Grifos Cocina.-  </t>
  </si>
  <si>
    <t>Se aprecian grifos convencionales monomando, que parecen lo inicialmente instalados en proyecto-obra</t>
  </si>
  <si>
    <t xml:space="preserve">Se recomienda la instalación de un grifo que cuente con maneta de doble posición (lo que evitará derroche de agua al controlar la apertura y mezcla de agua con una sola palanca) para ahorrar un 50% de agua y que incorpore un aireador que reduce el consumo un 25%. </t>
  </si>
  <si>
    <t>Grifos Lavabo Baños</t>
  </si>
  <si>
    <t>Se aprecian grifos convencionales monomando, tanto en lavabos como en bañeras (no nos conta la existencia de bidé) que parecen lo inicialmente instalados en proyecto-obra</t>
  </si>
  <si>
    <t>Grifos Ducha-Bañera</t>
  </si>
  <si>
    <t xml:space="preserve">Para ahorrar agua y energía en la ducha o en la bañera se recomienda la instalación de una solución termostática, ya sea un grifo, un combinado o una columna de ducha. Al prefijar la temperatura deseada, no se gastarán litros de agua ni energía en conseguir la temperatura adecuada. </t>
  </si>
  <si>
    <t>Cisternas</t>
  </si>
  <si>
    <t>Se aprecian cisternas bajas convencionales de una sola descarga, que parecen lo inicialmente instalados en proyecto-obra. No obstante, es probable que múltiples inquilinos ya dispongan de sistema de doble descarga</t>
  </si>
  <si>
    <t xml:space="preserve">Se recomienda instalar mecanismos de doble descarga, que tienen dos pulsadores, y que permiten escoger entre dos volúmenes distintos de descarga: 3-4 litros o 6-9 litros, en lugar de los 6 o 12 litros que gastan las cisternas tradicionales. </t>
  </si>
  <si>
    <t xml:space="preserve">Se recomienda instalar contrapesos de cisterna, que permiten ahorrar agua independientemente del tipo de cisterna, incluso si se trata de una cisterna alta. Se trata de un dispositivo que se coloca fácilmente y provoca el cierre automático de la salida de agua del grifo de la cisterna cuando dejas de pulsar (en cisternas bajas) o tirar (en cisternas altas), antes de que se vacíe totalmente. Es decir, convierte la descarga total en descarga parcial. </t>
  </si>
  <si>
    <t>Salubridad</t>
  </si>
  <si>
    <t>Cada Propietario-Usuario debe de comprobar que esto se da en la actual configuración de su vivienda en zonas privativas.  El beneficio es ventilar adecuadamente, eliminando los contaminantes que se produzcan de forma habitual
durante el uso normal de los edificios, de forma que se aporte un caudal suficiente de aire exterior y se garantice la extracción y expulsión del aire viciado por los contaminantes.</t>
  </si>
  <si>
    <t>Zona Acceso Finca y Pasaje.-Se propone como posible medida de mejora en la ventilación y renovación del aire la colocación de rejillas cruzadas en la puerta de entrada a la finca y la puerta de salida al patio</t>
  </si>
  <si>
    <t>El beneficio es ventilar adecuadamente, eliminando los contaminantes que se produzcan de forma habitual
durante el uso normal de los edificios, de forma que se aporte un caudal suficiente de aire exterior y se garantice la extracción y expulsión del aire viciado por los contaminantes.</t>
  </si>
  <si>
    <t>Caja Escalera.- Se propone como posible medida de mejora en la ventilación y renovación del aire la colocación de rejillas en cada una de las ventanas.</t>
  </si>
  <si>
    <t>Cuarto Ascensor.-  Se propone como posible medida de mejora en la ventilación y renovación del aire la colocación de rejillas intumescentes en la puerta RF. Es probable que obligue a la sustitución completa de la puerta.</t>
  </si>
  <si>
    <t xml:space="preserve">
Facilitar la adecuada separación en origen de residuos, la recogida selectiva de los mismos y su
posterior gestión; así como evitar olores y mal aspecto.</t>
  </si>
  <si>
    <t>Ventilar adecuadamente, eliminando los contaminantes que se produzcan de forma habitual
durante el uso normal de los edificios, de forma que se aporte un caudal suficiente de aire exterior y se garantice la extracción y expulsión del aire viciado por los contaminantes.</t>
  </si>
  <si>
    <t xml:space="preserve">G. Cocina.- Se recomienda la instalación de un grifo que cuente con maneta de doble posición (lo que evitará derroche de agua al controlar la apertura y mezcla de agua con una sola palanca) </t>
  </si>
  <si>
    <t xml:space="preserve">G. Lavabo. Se recomienda la instalación de un grifo que cuente con maneta de doble posición (lo que evitará derroche de agua al controlar la apertura y mezcla de agua con una sola palanca) </t>
  </si>
  <si>
    <t xml:space="preserve">G. Bañera. Para ahorrar agua y energía en la ducha o en la bañera se recomienda la instalación de una solución termostática, ya sea un grifo, un combinado o una columna de ducha. Al prefijar la temperatura deseada, no se gastarán litros de agua ni energía en conseguir la temperatura adecuada. </t>
  </si>
  <si>
    <t>Ahorrar Agua y Energía</t>
  </si>
  <si>
    <t xml:space="preserve">Cisternas.-  Se recomienda instalar mecanismos de doble descarga, que tienen dos pulsadores, y que permiten escoger entre dos volúmenes distintos de descarga: 3-4 litros o 6-9 litros, en lugar de los 6 o 12 litros que gastan las cisternas tradicionales. </t>
  </si>
  <si>
    <t xml:space="preserve">Ahorrar Agua </t>
  </si>
  <si>
    <t xml:space="preserve">Cisternas.- Se recomienda instalar contrapesos de cisterna, que permiten ahorrar agua independientemente del tipo de cisterna, incluso si se trata de una cisterna alta. Se trata de un dispositivo que se coloca fácilmente y provoca el cierre automático de la salida de agua del grifo de la cisterna cuando dejas de pulsar (en cisternas bajas) o tirar (en cisternas altas), antes de que se vacíe totalmente. Es decir, convierte la descarga total en descarga parcial. </t>
  </si>
  <si>
    <t>Unitario</t>
  </si>
  <si>
    <t>Sec. DB HS-6</t>
  </si>
  <si>
    <t>Protección Frente Al Radón</t>
  </si>
  <si>
    <t>Hacer un estudio de la concentración de Radón en el Edificio. Para eliminar la concentración de radón, tras analizar el edificio y sus características constructivas y el sistema de intercambio de aire, se planteará una solución costo-eficaz frente a la elevada concentración de radón</t>
  </si>
  <si>
    <t>Aunque en el Anexo correspondiente del HS 6 no aparece Madrid como municipio de Aplicación, los últimos estudios del CIEMAT al respecto apuntan a la existencia de gas radón en numerosas zonas del municipio</t>
  </si>
  <si>
    <t>Caracterización</t>
  </si>
  <si>
    <t>Diseño</t>
  </si>
  <si>
    <t>En función de los Resultados anteriores, puede resultar necesario la redacción de un proyecto para ejecutar las medidas</t>
  </si>
  <si>
    <r>
      <t xml:space="preserve">Encargar la redacción de proyectos y memorias técnicas con los cálculos de las instalaciones y la valoración económica de las mismas para que sean efectivas. </t>
    </r>
    <r>
      <rPr>
        <sz val="9"/>
        <color rgb="FFFF0000"/>
        <rFont val="Calibri Light"/>
        <family val="2"/>
        <scheme val="major"/>
      </rPr>
      <t>AL DESCONOCER SI SERÁ NECESARIO, NO SE VALORA</t>
    </r>
  </si>
  <si>
    <t>?</t>
  </si>
  <si>
    <t>Construcción</t>
  </si>
  <si>
    <t>En función de los Resultados anteriores, puede resultar necesario la jecución de medidas</t>
  </si>
  <si>
    <r>
      <t xml:space="preserve">Encargar la ejecución d elas medidas que se hubieran determinado en el apartado anterior. </t>
    </r>
    <r>
      <rPr>
        <sz val="9"/>
        <color rgb="FFFF0000"/>
        <rFont val="Calibri Light"/>
        <family val="2"/>
        <scheme val="major"/>
      </rPr>
      <t>AL DESCONOCER SI SERÁ NECESARIO, NO SE VALORA</t>
    </r>
  </si>
  <si>
    <t>Nº MEDIDA</t>
  </si>
  <si>
    <t>DESCRIPCIÓN</t>
  </si>
  <si>
    <t>BENEFICIO</t>
  </si>
  <si>
    <t>COSTE DE INVERSIÓN</t>
  </si>
  <si>
    <t>RANGO COMPLEJIDAD</t>
  </si>
  <si>
    <t>RANGO DE COSTE</t>
  </si>
  <si>
    <t xml:space="preserve">TOTAL 01. MEDIDAS </t>
  </si>
  <si>
    <t>Clasificación de las Medidas por Rango Económico:</t>
  </si>
  <si>
    <r>
      <t>-</t>
    </r>
    <r>
      <rPr>
        <sz val="7"/>
        <color rgb="FF000000"/>
        <rFont val="Times New Roman"/>
        <family val="1"/>
      </rPr>
      <t xml:space="preserve">          </t>
    </r>
    <r>
      <rPr>
        <sz val="11"/>
        <color rgb="FF000000"/>
        <rFont val="Calibri Light"/>
        <family val="2"/>
      </rPr>
      <t>Rango 01</t>
    </r>
  </si>
  <si>
    <t>Hasta 500 euros de coste de inversión.</t>
  </si>
  <si>
    <r>
      <t>-</t>
    </r>
    <r>
      <rPr>
        <sz val="7"/>
        <color rgb="FF000000"/>
        <rFont val="Times New Roman"/>
        <family val="1"/>
      </rPr>
      <t xml:space="preserve">          </t>
    </r>
    <r>
      <rPr>
        <sz val="11"/>
        <color rgb="FF000000"/>
        <rFont val="Calibri Light"/>
        <family val="2"/>
      </rPr>
      <t>Rango 02</t>
    </r>
  </si>
  <si>
    <t>501 a 1.000 euros de coste de inversión.</t>
  </si>
  <si>
    <r>
      <t>-</t>
    </r>
    <r>
      <rPr>
        <sz val="7"/>
        <color rgb="FF000000"/>
        <rFont val="Times New Roman"/>
        <family val="1"/>
      </rPr>
      <t xml:space="preserve">          </t>
    </r>
    <r>
      <rPr>
        <sz val="11"/>
        <color rgb="FF000000"/>
        <rFont val="Calibri Light"/>
        <family val="2"/>
      </rPr>
      <t>Rango 03</t>
    </r>
  </si>
  <si>
    <t>1.001 a 10.000 euros de coste de inversión.</t>
  </si>
  <si>
    <r>
      <t>-</t>
    </r>
    <r>
      <rPr>
        <sz val="7"/>
        <color rgb="FF000000"/>
        <rFont val="Times New Roman"/>
        <family val="1"/>
      </rPr>
      <t xml:space="preserve">          </t>
    </r>
    <r>
      <rPr>
        <sz val="11"/>
        <color rgb="FF000000"/>
        <rFont val="Calibri Light"/>
        <family val="2"/>
      </rPr>
      <t>Rango 04</t>
    </r>
  </si>
  <si>
    <t>10.001 a 25.000 euros de coste de inversión.</t>
  </si>
  <si>
    <r>
      <t>-</t>
    </r>
    <r>
      <rPr>
        <sz val="7"/>
        <color rgb="FF000000"/>
        <rFont val="Times New Roman"/>
        <family val="1"/>
      </rPr>
      <t xml:space="preserve">          </t>
    </r>
    <r>
      <rPr>
        <sz val="11"/>
        <color rgb="FF000000"/>
        <rFont val="Calibri Light"/>
        <family val="2"/>
      </rPr>
      <t>Rango 05</t>
    </r>
  </si>
  <si>
    <t>25.001 a 50.000 euros de coste de inversión</t>
  </si>
  <si>
    <r>
      <t>-</t>
    </r>
    <r>
      <rPr>
        <sz val="7"/>
        <color rgb="FF000000"/>
        <rFont val="Times New Roman"/>
        <family val="1"/>
      </rPr>
      <t xml:space="preserve">          </t>
    </r>
    <r>
      <rPr>
        <sz val="11"/>
        <color rgb="FF000000"/>
        <rFont val="Calibri Light"/>
        <family val="2"/>
      </rPr>
      <t>Rango 06</t>
    </r>
  </si>
  <si>
    <t>50.001 a 100.000 euros de coste de inversión.</t>
  </si>
  <si>
    <r>
      <t>-</t>
    </r>
    <r>
      <rPr>
        <sz val="7"/>
        <color rgb="FF000000"/>
        <rFont val="Times New Roman"/>
        <family val="1"/>
      </rPr>
      <t xml:space="preserve">          </t>
    </r>
    <r>
      <rPr>
        <sz val="11"/>
        <color rgb="FF000000"/>
        <rFont val="Calibri Light"/>
        <family val="2"/>
      </rPr>
      <t>Rango 07</t>
    </r>
  </si>
  <si>
    <t>Más 100.001 euros de coste de inversión.</t>
  </si>
  <si>
    <t>Clasificación de las Medidas por Complejidad:</t>
  </si>
  <si>
    <r>
      <t>-</t>
    </r>
    <r>
      <rPr>
        <sz val="7"/>
        <color rgb="FF000000"/>
        <rFont val="Times New Roman"/>
        <family val="1"/>
      </rPr>
      <t xml:space="preserve">          </t>
    </r>
    <r>
      <rPr>
        <sz val="11"/>
        <color rgb="FF000000"/>
        <rFont val="Calibri Light"/>
        <family val="2"/>
      </rPr>
      <t>Ninguna</t>
    </r>
  </si>
  <si>
    <r>
      <t>-</t>
    </r>
    <r>
      <rPr>
        <sz val="7"/>
        <color rgb="FF000000"/>
        <rFont val="Times New Roman"/>
        <family val="1"/>
      </rPr>
      <t xml:space="preserve">          </t>
    </r>
    <r>
      <rPr>
        <sz val="11"/>
        <color rgb="FF000000"/>
        <rFont val="Calibri Light"/>
        <family val="2"/>
      </rPr>
      <t>Mínima</t>
    </r>
  </si>
  <si>
    <r>
      <t>-</t>
    </r>
    <r>
      <rPr>
        <sz val="7"/>
        <color rgb="FF000000"/>
        <rFont val="Times New Roman"/>
        <family val="1"/>
      </rPr>
      <t xml:space="preserve">          </t>
    </r>
    <r>
      <rPr>
        <sz val="11"/>
        <color rgb="FF000000"/>
        <rFont val="Calibri Light"/>
        <family val="2"/>
      </rPr>
      <t>Poca</t>
    </r>
  </si>
  <si>
    <r>
      <t>-</t>
    </r>
    <r>
      <rPr>
        <sz val="7"/>
        <color rgb="FF000000"/>
        <rFont val="Times New Roman"/>
        <family val="1"/>
      </rPr>
      <t xml:space="preserve">          </t>
    </r>
    <r>
      <rPr>
        <sz val="11"/>
        <color rgb="FF000000"/>
        <rFont val="Calibri Light"/>
        <family val="2"/>
      </rPr>
      <t>Media</t>
    </r>
  </si>
  <si>
    <r>
      <t>-</t>
    </r>
    <r>
      <rPr>
        <sz val="7"/>
        <color rgb="FF000000"/>
        <rFont val="Times New Roman"/>
        <family val="1"/>
      </rPr>
      <t xml:space="preserve">          </t>
    </r>
    <r>
      <rPr>
        <sz val="11"/>
        <color rgb="FF000000"/>
        <rFont val="Calibri Light"/>
        <family val="2"/>
      </rPr>
      <t>Elevada</t>
    </r>
  </si>
  <si>
    <r>
      <t>-</t>
    </r>
    <r>
      <rPr>
        <sz val="7"/>
        <color rgb="FF000000"/>
        <rFont val="Times New Roman"/>
        <family val="1"/>
      </rPr>
      <t xml:space="preserve">          </t>
    </r>
    <r>
      <rPr>
        <sz val="11"/>
        <color rgb="FF000000"/>
        <rFont val="Calibri Light"/>
        <family val="2"/>
      </rPr>
      <t>Muy Elevada</t>
    </r>
  </si>
  <si>
    <t>TABLA RESUMEN DE PROPUESTAS DE MEDIDAS DE MEJORA SALUBRIDAD (DB- HS)</t>
  </si>
  <si>
    <t>Apartado DB-HS</t>
  </si>
  <si>
    <t>Recogida y Evacuación de Residuos</t>
  </si>
  <si>
    <t>Calidad del Aire Interior</t>
  </si>
  <si>
    <t>Se propone como posible medida de mejora en la ventilación y renovación del aire la colocación de rejillas cruzadas en la puerta de entrada a la finca y la puerta de salida al patio.</t>
  </si>
  <si>
    <t>La caja de escalera dispone de ventanas en las mesetas entreplantas que, con el uso adecuado, funcionan en ventilación natural.
Se propone como posible medida de mejora en la ventilación y renovación del aire la colocación de rejillas en cada una de las ventanas.</t>
  </si>
  <si>
    <t>BENEFICIO. SALUBRIDAD</t>
  </si>
  <si>
    <t>Ejecución de Cuarto de Recogida de Residuos.</t>
  </si>
  <si>
    <t>Inspección y Mejora Ventilación de Zonas Privativas Viviendas</t>
  </si>
  <si>
    <t>Inspección y Mejora Ventilación de Zona Pasaje</t>
  </si>
  <si>
    <t>Inspección y Mejora Ventilación Cuarto Ascensor Bajo Escalera</t>
  </si>
  <si>
    <t>Ahorro de Agua. Grifos Cocina</t>
  </si>
  <si>
    <t>Ahorro de Agua. Grifos Lavabos en Baños</t>
  </si>
  <si>
    <t>Ahorro de Agua. Grifos Bañera-Ducha</t>
  </si>
  <si>
    <t>Ahorro de Agua. Cisternas Inodoros. Descargas</t>
  </si>
  <si>
    <t>Ahorro de Agua. Cisternas Inodoros. Contrapesos</t>
  </si>
  <si>
    <t>Estudio de Concentración de Gas Radón en el Edificio</t>
  </si>
  <si>
    <t>Inspección y Mejora Ventilación de Caja de Escalera</t>
  </si>
  <si>
    <t xml:space="preserve">S01          </t>
  </si>
  <si>
    <t xml:space="preserve">S02          </t>
  </si>
  <si>
    <t xml:space="preserve">S03          </t>
  </si>
  <si>
    <t xml:space="preserve">S04          </t>
  </si>
  <si>
    <t xml:space="preserve">S05          </t>
  </si>
  <si>
    <t xml:space="preserve">S06          </t>
  </si>
  <si>
    <t xml:space="preserve">S07          </t>
  </si>
  <si>
    <t xml:space="preserve">S08          </t>
  </si>
  <si>
    <t xml:space="preserve">S09          </t>
  </si>
  <si>
    <t xml:space="preserve">S10          </t>
  </si>
  <si>
    <t xml:space="preserve">S11          </t>
  </si>
  <si>
    <t>Suministro de Agua</t>
  </si>
  <si>
    <t>Protección frente al Radón</t>
  </si>
  <si>
    <t>Aunque en el Anexo correspondiente del HS 6 no aparece Madrid como municipio de Aplicación, los últimos estudios del CIEMAT al respecto apuntan a la existencia de gas radón en numerosas zonas del municipio.
Se recomienda hacer un estudio de la concentración de Radón en el Edificio. Para eliminar la concentración de radón, tras analizar el edificio y sus características constructivas y el sistema de intercambio de aire, se planteará una solución costo-eficaz frente a la elevada concentración de radón.
Si aparece Gas, habrá que realizar (no contemplado aquí) el proyecto-estudio y los trabajos de ejecución correspondientes.</t>
  </si>
  <si>
    <t>Se aprecian cisternas bajas convencionales de una sola descarga, que parecen lo inicialmente instalados en proyecto-obra. No obstante, es probable que múltiples inquilinos ya dispongan de sistema de doble descarga.
Se recomienda instalar mecanismos de doble descarga, que tienen dos pulsadores, y que permiten escoger entre dos volúmenes distintos de descarga: 3-4 litros o 6-9 litros, en lugar de los 6 o 12 litros que gastan las cisternas tradicionales..</t>
  </si>
  <si>
    <t xml:space="preserve">Se aprecian grifos convencionales monomando, tanto en lavabos como en bañeras (no nos conta la existencia de bidé) que parecen lo inicialmente instalados en proyecto-obra
Para ahorrar agua y energía en la ducha o en la bañera se recomienda la instalación de una solución termostática, ya sea un grifo, un combinado o una columna de ducha. Al prefijar la temperatura deseada, no se gastarán litros de agua ni energía en conseguir la temperatura adecuada. </t>
  </si>
  <si>
    <t xml:space="preserve">Se aprecian grifos convencionales monomando, tanto en lavabos como en bañeras (no nos conta la existencia de bidé) que parecen lo inicialmente instalados en proyecto-obra.
Se recomienda la instalación de un grifo que cuente con maneta de doble posición (lo que evitará derroche de agua al controlar la apertura y mezcla de agua con una sola palanca) para ahorrar un 50% de agua y que incorpore un aireador que reduce el consumo un 25%. </t>
  </si>
  <si>
    <t xml:space="preserve">Se aprecian grifos convencionales monomando, que parecen lo inicialmente instalados en proyecto-obra.
Se recomienda la instalación de un grifo que cuente con maneta de doble posición (lo que evitará derroche de agua al controlar la apertura y mezcla de agua con una sola palanca) para ahorrar un 50% de agua y que incorpore un aireador que reduce el consumo un 25%. </t>
  </si>
  <si>
    <t>Cuarto de Ascensor. No se aprecian elementos específicos de ventilación, ni para ventilación natural, ni mecánica
Se propone como posible medida de mejora en la ventilación y renovación del aire la colocación de rejillas intumescentes en la puerta RF. Es probable que obligue a la sustitución completa de la puerta.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</si>
</sst>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43" formatCode="_-* #,##0.00\ _€_-;\-* #,##0.00\ _€_-;_-* &quot;-&quot;??\ _€_-;_-@_-"/>
    <numFmt numFmtId="164" formatCode="_-* #,##0.00_-;\-* #,##0.00_-;_-* &quot;-&quot;??_-;_-@_-"/>
    <numFmt numFmtId="165" formatCode="#,##0.00_ ;\-#,##0.00\ "/>
    <numFmt numFmtId="166" formatCode="#,##0.00\ &quot;€&quot;"/>
    <numFmt numFmtId="167" formatCode="_-* #,##0.0000_-;\-* #,##0.0000_-;_-* &quot;-&quot;??_-;_-@_-"/>
  </numFmts>
  <fonts count="14" x14ac:knownFonts="1">
    <font>
      <sz val="11"/>
      <color theme="1"/>
      <name val="Calibri"/>
      <family val="2"/>
      <scheme val="minor"/>
    </font>
    <font>
      <sz val="11"/>
      <color theme="1"/>
      <name val="Calibri"/>
      <family val="2"/>
      <scheme val="minor"/>
    </font>
    <font>
      <b/>
      <sz val="9"/>
      <color theme="1"/>
      <name val="Calibri Light"/>
      <family val="2"/>
      <scheme val="major"/>
    </font>
    <font>
      <b/>
      <sz val="9"/>
      <color theme="0"/>
      <name val="Calibri Light"/>
      <family val="2"/>
      <scheme val="major"/>
    </font>
    <font>
      <sz val="9"/>
      <color theme="1"/>
      <name val="Calibri Light"/>
      <family val="2"/>
      <scheme val="major"/>
    </font>
    <font>
      <sz val="9"/>
      <color rgb="FFFF0000"/>
      <name val="Calibri Light"/>
      <family val="2"/>
      <scheme val="major"/>
    </font>
    <font>
      <b/>
      <sz val="14"/>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sz val="9"/>
      <color theme="0"/>
      <name val="Calibri Light"/>
      <family val="2"/>
      <scheme val="major"/>
    </font>
    <font>
      <b/>
      <sz val="14"/>
      <color theme="3"/>
      <name val="Calibri"/>
      <family val="2"/>
      <scheme val="minor"/>
    </font>
    <font>
      <sz val="11"/>
      <color rgb="FF000000"/>
      <name val="Calibri Light"/>
      <family val="2"/>
    </font>
    <font>
      <sz val="7"/>
      <color rgb="FF000000"/>
      <name val="Times New Roman"/>
      <family val="1"/>
    </font>
  </fonts>
  <fills count="8">
    <fill>
      <patternFill patternType="none"/>
    </fill>
    <fill>
      <patternFill patternType="gray125"/>
    </fill>
    <fill>
      <patternFill patternType="solid">
        <fgColor rgb="FFFFFFCC"/>
      </patternFill>
    </fill>
    <fill>
      <patternFill patternType="solid">
        <fgColor rgb="FFFFCC99"/>
      </patternFill>
    </fill>
    <fill>
      <patternFill patternType="solid">
        <fgColor theme="3"/>
        <bgColor indexed="64"/>
      </patternFill>
    </fill>
    <fill>
      <patternFill patternType="solid">
        <fgColor theme="3"/>
        <bgColor theme="4"/>
      </patternFill>
    </fill>
    <fill>
      <patternFill patternType="gray0625">
        <fgColor theme="0" tint="-0.14996795556505021"/>
        <bgColor indexed="65"/>
      </patternFill>
    </fill>
    <fill>
      <patternFill patternType="solid">
        <fgColor theme="3" tint="0.39997558519241921"/>
        <bgColor indexed="64"/>
      </patternFill>
    </fill>
  </fills>
  <borders count="56">
    <border>
      <left/>
      <right/>
      <top/>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medium">
        <color rgb="FF000000"/>
      </top>
      <bottom style="thin">
        <color indexed="64"/>
      </bottom>
      <diagonal/>
    </border>
    <border>
      <left style="hair">
        <color rgb="FF000000"/>
      </left>
      <right style="hair">
        <color rgb="FF000000"/>
      </right>
      <top style="medium">
        <color rgb="FF000000"/>
      </top>
      <bottom style="thin">
        <color indexed="64"/>
      </bottom>
      <diagonal/>
    </border>
    <border>
      <left style="hair">
        <color rgb="FF000000"/>
      </left>
      <right style="medium">
        <color rgb="FF000000"/>
      </right>
      <top style="medium">
        <color rgb="FF000000"/>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ck">
        <color indexed="64"/>
      </left>
      <right style="hair">
        <color indexed="64"/>
      </right>
      <top style="medium">
        <color indexed="64"/>
      </top>
      <bottom style="medium">
        <color indexed="64"/>
      </bottom>
      <diagonal/>
    </border>
    <border>
      <left style="thick">
        <color indexed="64"/>
      </left>
      <right style="hair">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medium">
        <color indexed="64"/>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ck">
        <color indexed="64"/>
      </left>
      <right style="hair">
        <color indexed="64"/>
      </right>
      <top style="medium">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medium">
        <color indexed="64"/>
      </right>
      <top style="hair">
        <color indexed="64"/>
      </top>
      <bottom style="thick">
        <color indexed="64"/>
      </bottom>
      <diagonal/>
    </border>
    <border>
      <left style="thin">
        <color rgb="FF7F7F7F"/>
      </left>
      <right style="thin">
        <color rgb="FF7F7F7F"/>
      </right>
      <top style="thin">
        <color rgb="FF7F7F7F"/>
      </top>
      <bottom style="thin">
        <color rgb="FF7F7F7F"/>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rgb="FF7F7F7F"/>
      </left>
      <right style="hair">
        <color rgb="FF7F7F7F"/>
      </right>
      <top style="hair">
        <color rgb="FF7F7F7F"/>
      </top>
      <bottom style="hair">
        <color rgb="FF7F7F7F"/>
      </bottom>
      <diagonal/>
    </border>
  </borders>
  <cellStyleXfs count="6">
    <xf numFmtId="0" fontId="0" fillId="0" borderId="0"/>
    <xf numFmtId="164" fontId="1" fillId="0" borderId="0" applyFont="0" applyFill="0" applyBorder="0" applyAlignment="0" applyProtection="0"/>
    <xf numFmtId="44" fontId="1" fillId="0" borderId="0" applyFont="0" applyFill="0" applyBorder="0" applyAlignment="0" applyProtection="0"/>
    <xf numFmtId="0" fontId="1" fillId="2" borderId="15" applyNumberFormat="0" applyFont="0" applyAlignment="0" applyProtection="0"/>
    <xf numFmtId="9" fontId="1" fillId="0" borderId="0" applyFont="0" applyFill="0" applyBorder="0" applyAlignment="0" applyProtection="0"/>
    <xf numFmtId="0" fontId="7" fillId="3" borderId="37" applyNumberFormat="0" applyAlignment="0" applyProtection="0"/>
  </cellStyleXfs>
  <cellXfs count="125">
    <xf numFmtId="0" fontId="0" fillId="0" borderId="0" xfId="0"/>
    <xf numFmtId="0" fontId="2" fillId="0" borderId="1" xfId="0" applyFont="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4" fillId="0" borderId="0" xfId="0" applyFont="1" applyAlignment="1">
      <alignment horizontal="center"/>
    </xf>
    <xf numFmtId="44" fontId="4" fillId="0" borderId="0" xfId="2" applyFont="1"/>
    <xf numFmtId="0" fontId="2" fillId="0" borderId="2" xfId="0" applyFont="1" applyBorder="1" applyAlignment="1">
      <alignment vertical="center" wrapText="1"/>
    </xf>
    <xf numFmtId="0" fontId="4" fillId="0" borderId="1" xfId="0" applyFont="1" applyBorder="1" applyAlignment="1">
      <alignment horizontal="left" vertical="center" wrapText="1"/>
    </xf>
    <xf numFmtId="0" fontId="2" fillId="0" borderId="9" xfId="0" applyFont="1" applyBorder="1" applyAlignment="1">
      <alignment vertical="center" wrapText="1"/>
    </xf>
    <xf numFmtId="164" fontId="4" fillId="0" borderId="0" xfId="1" applyFont="1"/>
    <xf numFmtId="165" fontId="4" fillId="0" borderId="1" xfId="1" applyNumberFormat="1" applyFont="1" applyBorder="1" applyAlignment="1">
      <alignment vertical="center" wrapText="1"/>
    </xf>
    <xf numFmtId="166" fontId="4" fillId="0" borderId="1" xfId="2" applyNumberFormat="1" applyFont="1" applyBorder="1" applyAlignment="1">
      <alignment vertical="center" wrapText="1"/>
    </xf>
    <xf numFmtId="0" fontId="2" fillId="0" borderId="1"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xf>
    <xf numFmtId="0" fontId="0" fillId="0" borderId="0" xfId="0" applyAlignment="1">
      <alignment horizontal="left" vertical="top" wrapText="1"/>
    </xf>
    <xf numFmtId="0" fontId="0" fillId="0" borderId="0" xfId="0" applyAlignment="1">
      <alignment horizontal="left" vertical="top"/>
    </xf>
    <xf numFmtId="164" fontId="0" fillId="0" borderId="0" xfId="1" applyFont="1" applyAlignment="1">
      <alignment horizontal="left" vertical="top" wrapText="1"/>
    </xf>
    <xf numFmtId="164" fontId="0" fillId="0" borderId="0" xfId="1" applyFont="1" applyAlignment="1">
      <alignment horizontal="left" vertical="top"/>
    </xf>
    <xf numFmtId="164" fontId="0" fillId="0" borderId="17" xfId="1" applyNumberFormat="1" applyFont="1" applyBorder="1" applyAlignment="1">
      <alignment horizontal="left" vertical="top"/>
    </xf>
    <xf numFmtId="0" fontId="0" fillId="0" borderId="18" xfId="0" applyBorder="1" applyAlignment="1">
      <alignment horizontal="left" vertical="top"/>
    </xf>
    <xf numFmtId="164" fontId="0" fillId="0" borderId="19" xfId="1" applyNumberFormat="1" applyFont="1" applyBorder="1" applyAlignment="1">
      <alignment horizontal="left" vertical="top"/>
    </xf>
    <xf numFmtId="0" fontId="0" fillId="0" borderId="20" xfId="0" applyBorder="1" applyAlignment="1">
      <alignment horizontal="left" vertical="top"/>
    </xf>
    <xf numFmtId="164" fontId="0" fillId="0" borderId="21" xfId="1" applyNumberFormat="1" applyFont="1" applyBorder="1" applyAlignment="1">
      <alignment horizontal="left" vertical="top"/>
    </xf>
    <xf numFmtId="0" fontId="0" fillId="0" borderId="22" xfId="0" applyBorder="1" applyAlignment="1">
      <alignment horizontal="left" vertical="top"/>
    </xf>
    <xf numFmtId="164" fontId="0" fillId="0" borderId="23" xfId="1" applyNumberFormat="1" applyFont="1" applyBorder="1" applyAlignment="1">
      <alignment horizontal="left" vertical="top"/>
    </xf>
    <xf numFmtId="0" fontId="0" fillId="0" borderId="24" xfId="0" applyFont="1" applyBorder="1" applyAlignment="1">
      <alignment horizontal="left" vertical="top"/>
    </xf>
    <xf numFmtId="164" fontId="0" fillId="0" borderId="25" xfId="1" applyNumberFormat="1" applyFont="1" applyBorder="1" applyAlignment="1">
      <alignment horizontal="left" vertical="top"/>
    </xf>
    <xf numFmtId="0" fontId="0" fillId="0" borderId="26" xfId="0" applyFont="1"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8" xfId="0" applyBorder="1"/>
    <xf numFmtId="0" fontId="0" fillId="0" borderId="29" xfId="0" applyBorder="1"/>
    <xf numFmtId="0" fontId="0" fillId="0" borderId="33" xfId="0" applyBorder="1" applyAlignment="1">
      <alignment horizontal="left" vertical="top"/>
    </xf>
    <xf numFmtId="0" fontId="0" fillId="0" borderId="16" xfId="0" applyBorder="1" applyAlignment="1">
      <alignment horizontal="left" vertical="top"/>
    </xf>
    <xf numFmtId="0" fontId="0" fillId="0" borderId="34" xfId="0" applyBorder="1"/>
    <xf numFmtId="0" fontId="0" fillId="0" borderId="35" xfId="0" applyBorder="1" applyAlignment="1">
      <alignment horizontal="left" vertical="top"/>
    </xf>
    <xf numFmtId="164" fontId="0" fillId="0" borderId="36" xfId="1" applyNumberFormat="1" applyFont="1" applyBorder="1" applyAlignment="1">
      <alignment horizontal="left" vertical="top"/>
    </xf>
    <xf numFmtId="0" fontId="0" fillId="0" borderId="0" xfId="0" applyNumberFormat="1" applyAlignment="1">
      <alignment horizontal="left" vertical="top" wrapText="1"/>
    </xf>
    <xf numFmtId="164" fontId="0" fillId="0" borderId="0" xfId="1" applyNumberFormat="1" applyFont="1" applyAlignment="1">
      <alignment horizontal="left" vertical="top"/>
    </xf>
    <xf numFmtId="0" fontId="5" fillId="0" borderId="1" xfId="0" applyFont="1" applyBorder="1" applyAlignment="1">
      <alignment horizontal="left" vertical="center" wrapText="1"/>
    </xf>
    <xf numFmtId="164" fontId="3" fillId="5" borderId="8" xfId="1" applyFont="1" applyFill="1" applyBorder="1" applyAlignment="1">
      <alignment vertical="center" wrapText="1"/>
    </xf>
    <xf numFmtId="0" fontId="2" fillId="4" borderId="38" xfId="0" applyFont="1" applyFill="1" applyBorder="1" applyAlignment="1">
      <alignment vertical="center" wrapText="1"/>
    </xf>
    <xf numFmtId="0" fontId="2" fillId="4" borderId="39" xfId="0" applyFont="1" applyFill="1" applyBorder="1" applyAlignment="1">
      <alignment horizontal="left" vertical="center" wrapText="1"/>
    </xf>
    <xf numFmtId="0" fontId="2" fillId="4" borderId="39" xfId="0" applyFont="1" applyFill="1" applyBorder="1" applyAlignment="1">
      <alignment horizontal="center" vertical="center" wrapText="1"/>
    </xf>
    <xf numFmtId="0" fontId="2" fillId="4" borderId="39" xfId="0" applyFont="1" applyFill="1" applyBorder="1" applyAlignment="1">
      <alignment vertical="center" wrapText="1"/>
    </xf>
    <xf numFmtId="164" fontId="3" fillId="5" borderId="39" xfId="1" applyFont="1" applyFill="1" applyBorder="1" applyAlignment="1">
      <alignment vertical="center" wrapText="1"/>
    </xf>
    <xf numFmtId="44" fontId="2" fillId="4" borderId="40" xfId="2" applyFont="1" applyFill="1" applyBorder="1" applyAlignment="1">
      <alignment vertical="center" wrapText="1"/>
    </xf>
    <xf numFmtId="166" fontId="4" fillId="0" borderId="41" xfId="2" applyNumberFormat="1" applyFont="1" applyBorder="1" applyAlignment="1">
      <alignment vertical="center" wrapText="1"/>
    </xf>
    <xf numFmtId="0" fontId="2" fillId="0" borderId="42" xfId="0" applyFont="1" applyBorder="1" applyAlignment="1">
      <alignment vertical="center" wrapText="1"/>
    </xf>
    <xf numFmtId="0" fontId="2" fillId="0" borderId="43" xfId="0" applyFont="1" applyBorder="1" applyAlignment="1">
      <alignment horizontal="left" vertical="center" wrapText="1"/>
    </xf>
    <xf numFmtId="0" fontId="2" fillId="0" borderId="43" xfId="0" applyFont="1" applyBorder="1" applyAlignment="1">
      <alignment horizontal="center" vertical="center" wrapText="1"/>
    </xf>
    <xf numFmtId="0" fontId="4" fillId="0" borderId="43" xfId="0" applyFont="1" applyBorder="1" applyAlignment="1">
      <alignment horizontal="left" vertical="center" wrapText="1"/>
    </xf>
    <xf numFmtId="165" fontId="4" fillId="0" borderId="43" xfId="1" applyNumberFormat="1" applyFont="1" applyBorder="1" applyAlignment="1">
      <alignment vertical="center" wrapText="1"/>
    </xf>
    <xf numFmtId="166" fontId="4" fillId="0" borderId="44" xfId="2" applyNumberFormat="1" applyFont="1" applyBorder="1" applyAlignment="1">
      <alignment vertical="center" wrapText="1"/>
    </xf>
    <xf numFmtId="165" fontId="10" fillId="4" borderId="12" xfId="1" applyNumberFormat="1" applyFont="1" applyFill="1" applyBorder="1" applyAlignment="1">
      <alignment vertical="center" wrapText="1"/>
    </xf>
    <xf numFmtId="165" fontId="10" fillId="4" borderId="13" xfId="1" applyNumberFormat="1" applyFont="1" applyFill="1" applyBorder="1" applyAlignment="1">
      <alignment vertical="center" wrapText="1"/>
    </xf>
    <xf numFmtId="166" fontId="10" fillId="4" borderId="14" xfId="2" applyNumberFormat="1" applyFont="1" applyFill="1" applyBorder="1" applyAlignment="1">
      <alignment vertical="center" wrapText="1"/>
    </xf>
    <xf numFmtId="165" fontId="4" fillId="6" borderId="10" xfId="1" applyNumberFormat="1" applyFont="1" applyFill="1" applyBorder="1" applyAlignment="1">
      <alignment vertical="center" wrapText="1"/>
    </xf>
    <xf numFmtId="0" fontId="4" fillId="6" borderId="1" xfId="0" applyFont="1" applyFill="1" applyBorder="1" applyAlignment="1">
      <alignment horizontal="center" vertical="center" wrapText="1"/>
    </xf>
    <xf numFmtId="166" fontId="4" fillId="6" borderId="11" xfId="2" applyNumberFormat="1" applyFont="1" applyFill="1" applyBorder="1" applyAlignment="1">
      <alignment vertical="center" wrapText="1"/>
    </xf>
    <xf numFmtId="165" fontId="4" fillId="6" borderId="2" xfId="1" applyNumberFormat="1" applyFont="1" applyFill="1" applyBorder="1" applyAlignment="1">
      <alignment vertical="center" wrapText="1"/>
    </xf>
    <xf numFmtId="166" fontId="4" fillId="6" borderId="3" xfId="2" applyNumberFormat="1" applyFont="1" applyFill="1" applyBorder="1" applyAlignment="1">
      <alignment vertical="center" wrapText="1"/>
    </xf>
    <xf numFmtId="165" fontId="4" fillId="6" borderId="4" xfId="1" applyNumberFormat="1" applyFont="1" applyFill="1" applyBorder="1" applyAlignment="1">
      <alignment vertical="center" wrapText="1"/>
    </xf>
    <xf numFmtId="165" fontId="4" fillId="6" borderId="5" xfId="1" applyNumberFormat="1" applyFont="1" applyFill="1" applyBorder="1" applyAlignment="1">
      <alignment vertical="center" wrapText="1"/>
    </xf>
    <xf numFmtId="166" fontId="4" fillId="6" borderId="6" xfId="2" applyNumberFormat="1" applyFont="1" applyFill="1" applyBorder="1" applyAlignment="1">
      <alignment vertical="center" wrapText="1"/>
    </xf>
    <xf numFmtId="0" fontId="3" fillId="4" borderId="7" xfId="0" applyFont="1" applyFill="1" applyBorder="1" applyAlignment="1">
      <alignment vertical="center" wrapText="1"/>
    </xf>
    <xf numFmtId="0" fontId="3" fillId="4" borderId="8" xfId="0" applyFont="1" applyFill="1" applyBorder="1" applyAlignment="1">
      <alignment horizontal="left"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vertical="center" wrapText="1"/>
    </xf>
    <xf numFmtId="44" fontId="3" fillId="4" borderId="8" xfId="2" applyFont="1" applyFill="1" applyBorder="1" applyAlignment="1">
      <alignment vertical="center" wrapText="1"/>
    </xf>
    <xf numFmtId="0" fontId="2" fillId="0" borderId="38" xfId="0" applyFont="1" applyBorder="1" applyAlignment="1">
      <alignment vertical="center" wrapText="1"/>
    </xf>
    <xf numFmtId="0" fontId="4" fillId="0" borderId="39" xfId="0" applyFont="1" applyBorder="1" applyAlignment="1">
      <alignment horizontal="left" vertical="center" wrapText="1"/>
    </xf>
    <xf numFmtId="0" fontId="4" fillId="0" borderId="39" xfId="0" applyFont="1" applyBorder="1" applyAlignment="1">
      <alignment horizontal="center" vertical="center" wrapText="1"/>
    </xf>
    <xf numFmtId="165" fontId="4" fillId="0" borderId="39" xfId="1" applyNumberFormat="1" applyFont="1" applyBorder="1" applyAlignment="1">
      <alignment vertical="center" wrapText="1"/>
    </xf>
    <xf numFmtId="166" fontId="4" fillId="0" borderId="39" xfId="2" applyNumberFormat="1" applyFont="1" applyBorder="1" applyAlignment="1">
      <alignment vertical="center" wrapText="1"/>
    </xf>
    <xf numFmtId="0" fontId="3" fillId="4" borderId="45"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46" xfId="0" applyFont="1" applyFill="1" applyBorder="1" applyAlignment="1">
      <alignment horizontal="center" vertical="center" wrapText="1"/>
    </xf>
    <xf numFmtId="0" fontId="3" fillId="4" borderId="46" xfId="0" applyFont="1" applyFill="1" applyBorder="1" applyAlignment="1">
      <alignment vertical="center" wrapText="1"/>
    </xf>
    <xf numFmtId="164" fontId="3" fillId="5" borderId="46" xfId="1" applyFont="1" applyFill="1" applyBorder="1" applyAlignment="1">
      <alignment vertical="center" wrapText="1"/>
    </xf>
    <xf numFmtId="44" fontId="3" fillId="4" borderId="47" xfId="2" applyFont="1" applyFill="1" applyBorder="1" applyAlignment="1">
      <alignment vertical="center" wrapText="1"/>
    </xf>
    <xf numFmtId="0" fontId="2" fillId="0" borderId="48" xfId="0" applyFont="1" applyBorder="1" applyAlignment="1">
      <alignment vertical="center" wrapText="1"/>
    </xf>
    <xf numFmtId="166" fontId="4" fillId="0" borderId="49" xfId="2" applyNumberFormat="1" applyFont="1" applyBorder="1" applyAlignment="1">
      <alignment vertical="center" wrapText="1"/>
    </xf>
    <xf numFmtId="0" fontId="2" fillId="0" borderId="50" xfId="0" applyFont="1" applyBorder="1" applyAlignment="1">
      <alignment vertical="center" wrapText="1"/>
    </xf>
    <xf numFmtId="0" fontId="2" fillId="0" borderId="51" xfId="0" applyFont="1" applyBorder="1" applyAlignment="1">
      <alignment horizontal="left" vertical="center" wrapText="1"/>
    </xf>
    <xf numFmtId="0" fontId="4" fillId="0" borderId="51" xfId="0" applyFont="1" applyBorder="1" applyAlignment="1">
      <alignment horizontal="center" vertical="center" wrapText="1"/>
    </xf>
    <xf numFmtId="0" fontId="4" fillId="0" borderId="51" xfId="0" applyFont="1" applyBorder="1" applyAlignment="1">
      <alignment horizontal="left" vertical="center" wrapText="1"/>
    </xf>
    <xf numFmtId="165" fontId="4" fillId="0" borderId="51" xfId="1" applyNumberFormat="1" applyFont="1" applyBorder="1" applyAlignment="1">
      <alignment vertical="center" wrapText="1"/>
    </xf>
    <xf numFmtId="166" fontId="4" fillId="0" borderId="52" xfId="2" applyNumberFormat="1" applyFont="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horizontal="left" vertical="center" wrapText="1"/>
    </xf>
    <xf numFmtId="0" fontId="3" fillId="4" borderId="39" xfId="0" applyFont="1" applyFill="1" applyBorder="1" applyAlignment="1">
      <alignment horizontal="center" vertical="center" wrapText="1"/>
    </xf>
    <xf numFmtId="0" fontId="3" fillId="4" borderId="39" xfId="0" applyFont="1" applyFill="1" applyBorder="1" applyAlignment="1">
      <alignment vertical="center" wrapText="1"/>
    </xf>
    <xf numFmtId="44" fontId="3" fillId="4" borderId="40" xfId="2" applyFont="1" applyFill="1" applyBorder="1" applyAlignment="1">
      <alignment vertical="center" wrapText="1"/>
    </xf>
    <xf numFmtId="0" fontId="4" fillId="0" borderId="43" xfId="0" applyFont="1" applyBorder="1" applyAlignment="1">
      <alignment horizontal="center" vertical="center" wrapText="1"/>
    </xf>
    <xf numFmtId="0" fontId="11" fillId="0" borderId="0" xfId="0" applyFont="1"/>
    <xf numFmtId="164" fontId="0" fillId="0" borderId="0" xfId="1" applyFont="1"/>
    <xf numFmtId="0" fontId="9" fillId="4" borderId="53" xfId="0" applyFont="1" applyFill="1" applyBorder="1" applyAlignment="1">
      <alignment vertical="top"/>
    </xf>
    <xf numFmtId="164" fontId="9" fillId="4" borderId="53" xfId="1" applyFont="1" applyFill="1" applyBorder="1" applyAlignment="1">
      <alignment vertical="top"/>
    </xf>
    <xf numFmtId="0" fontId="0" fillId="0" borderId="0" xfId="0" applyAlignment="1">
      <alignment vertical="top" wrapText="1"/>
    </xf>
    <xf numFmtId="0" fontId="9" fillId="4" borderId="54" xfId="0" applyFont="1" applyFill="1" applyBorder="1" applyAlignment="1">
      <alignment vertical="top" wrapText="1"/>
    </xf>
    <xf numFmtId="10" fontId="0" fillId="0" borderId="0" xfId="0" applyNumberFormat="1" applyAlignment="1">
      <alignment vertical="top"/>
    </xf>
    <xf numFmtId="0" fontId="7" fillId="0" borderId="55" xfId="5" applyFill="1" applyBorder="1" applyAlignment="1">
      <alignment vertical="top"/>
    </xf>
    <xf numFmtId="0" fontId="7" fillId="0" borderId="55" xfId="5" applyFill="1" applyBorder="1" applyAlignment="1">
      <alignment vertical="top" wrapText="1"/>
    </xf>
    <xf numFmtId="43" fontId="7" fillId="0" borderId="55" xfId="5" applyNumberFormat="1" applyFill="1" applyBorder="1" applyAlignment="1">
      <alignment vertical="top"/>
    </xf>
    <xf numFmtId="10" fontId="7" fillId="0" borderId="55" xfId="5" applyNumberFormat="1" applyFill="1" applyBorder="1" applyAlignment="1">
      <alignment vertical="top"/>
    </xf>
    <xf numFmtId="0" fontId="0" fillId="0" borderId="0" xfId="0" applyAlignment="1">
      <alignment vertical="top"/>
    </xf>
    <xf numFmtId="0" fontId="7" fillId="0" borderId="55" xfId="5" applyFill="1" applyBorder="1"/>
    <xf numFmtId="164" fontId="7" fillId="0" borderId="55" xfId="5" applyNumberFormat="1" applyFill="1" applyBorder="1"/>
    <xf numFmtId="10" fontId="7" fillId="0" borderId="55" xfId="5" applyNumberFormat="1" applyFill="1" applyBorder="1"/>
    <xf numFmtId="0" fontId="9" fillId="7" borderId="55" xfId="5" applyFont="1" applyFill="1" applyBorder="1"/>
    <xf numFmtId="164" fontId="9" fillId="7" borderId="55" xfId="5" applyNumberFormat="1" applyFont="1" applyFill="1" applyBorder="1"/>
    <xf numFmtId="10" fontId="9" fillId="7" borderId="55" xfId="5" applyNumberFormat="1" applyFont="1" applyFill="1" applyBorder="1"/>
    <xf numFmtId="0" fontId="9" fillId="4" borderId="55" xfId="5" applyFont="1" applyFill="1" applyBorder="1"/>
    <xf numFmtId="164" fontId="9" fillId="4" borderId="55" xfId="5" applyNumberFormat="1" applyFont="1" applyFill="1" applyBorder="1"/>
    <xf numFmtId="10" fontId="9" fillId="4" borderId="55" xfId="5" applyNumberFormat="1" applyFont="1" applyFill="1" applyBorder="1"/>
    <xf numFmtId="0" fontId="12" fillId="0" borderId="0" xfId="0" applyFont="1" applyAlignment="1">
      <alignment vertical="center"/>
    </xf>
    <xf numFmtId="0" fontId="12" fillId="0" borderId="0" xfId="0" applyFont="1" applyAlignment="1">
      <alignment horizontal="left" vertical="center" indent="5"/>
    </xf>
    <xf numFmtId="164" fontId="8" fillId="0" borderId="0" xfId="1" applyFont="1"/>
    <xf numFmtId="167" fontId="8" fillId="0" borderId="0" xfId="1" applyNumberFormat="1" applyFont="1"/>
    <xf numFmtId="9" fontId="0" fillId="0" borderId="0" xfId="4" applyFont="1"/>
    <xf numFmtId="0" fontId="6" fillId="2" borderId="30" xfId="3" applyFont="1" applyBorder="1" applyAlignment="1">
      <alignment horizontal="center"/>
    </xf>
    <xf numFmtId="0" fontId="6" fillId="2" borderId="31" xfId="3" applyFont="1" applyBorder="1" applyAlignment="1">
      <alignment horizontal="center"/>
    </xf>
    <xf numFmtId="0" fontId="6" fillId="2" borderId="32" xfId="3" applyFont="1" applyBorder="1" applyAlignment="1">
      <alignment horizontal="center"/>
    </xf>
  </cellXfs>
  <cellStyles count="6">
    <cellStyle name="Entrada" xfId="5" builtinId="20"/>
    <cellStyle name="Millares" xfId="1" builtinId="3"/>
    <cellStyle name="Moneda" xfId="2" builtinId="4"/>
    <cellStyle name="Normal" xfId="0" builtinId="0"/>
    <cellStyle name="Notas" xfId="3" builtinId="10"/>
    <cellStyle name="Porcentaje" xfId="4" builtinId="5"/>
  </cellStyles>
  <dxfs count="269">
    <dxf>
      <numFmt numFmtId="164" formatCode="_-* #,##0.00_-;\-* #,##0.00_-;_-* &quot;-&quot;??_-;_-@_-"/>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0" formatCode="General"/>
    </dxf>
    <dxf>
      <alignment horizontal="left" vertical="top" textRotation="0" wrapText="0" indent="0" justifyLastLine="0" shrinkToFit="0" readingOrder="0"/>
    </dxf>
    <dxf>
      <numFmt numFmtId="0" formatCode="General"/>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font>
        <strike val="0"/>
        <outline val="0"/>
        <shadow val="0"/>
        <u val="none"/>
        <vertAlign val="baseline"/>
        <sz val="9"/>
        <color theme="1"/>
        <name val="Calibri Light"/>
        <scheme val="major"/>
      </font>
      <numFmt numFmtId="166" formatCode="#,##0.00\ &quot;€&quot;"/>
      <alignment horizontal="general" vertical="center" textRotation="0" wrapText="1" indent="0" justifyLastLine="0" shrinkToFit="0" readingOrder="0"/>
      <border diagonalUp="0" diagonalDown="0">
        <left style="hair">
          <color rgb="FF000000"/>
        </left>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textRotation="0"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i val="0"/>
        <strike val="0"/>
        <condense val="0"/>
        <extend val="0"/>
        <outline val="0"/>
        <shadow val="0"/>
        <u val="none"/>
        <vertAlign val="baseline"/>
        <sz val="9"/>
        <color theme="1"/>
        <name val="Calibri Light"/>
        <scheme val="major"/>
      </font>
      <alignment horizontal="general" vertical="center" textRotation="0" wrapText="1" indent="0" justifyLastLine="0" shrinkToFit="0" readingOrder="0"/>
      <border diagonalUp="0" diagonalDown="0">
        <left/>
        <right style="hair">
          <color rgb="FF000000"/>
        </right>
        <top style="hair">
          <color rgb="FF000000"/>
        </top>
        <bottom style="hair">
          <color rgb="FF000000"/>
        </bottom>
        <vertical style="hair">
          <color rgb="FF000000"/>
        </vertical>
        <horizontal style="hair">
          <color rgb="FF000000"/>
        </horizontal>
      </border>
    </dxf>
    <dxf>
      <border>
        <top style="hair">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rgb="FF000000"/>
        <name val="Calibri Light"/>
        <scheme val="none"/>
      </font>
    </dxf>
    <dxf>
      <border>
        <bottom style="hair">
          <color rgb="FF000000"/>
        </bottom>
      </border>
    </dxf>
    <dxf>
      <font>
        <b/>
        <i val="0"/>
        <strike val="0"/>
        <condense val="0"/>
        <extend val="0"/>
        <outline val="0"/>
        <shadow val="0"/>
        <u val="none"/>
        <vertAlign val="baseline"/>
        <sz val="9"/>
        <color theme="0"/>
        <name val="Calibri Light"/>
        <scheme val="major"/>
      </font>
      <fill>
        <patternFill>
          <bgColor theme="3"/>
        </patternFill>
      </fill>
      <alignment horizontal="general" vertical="center" textRotation="0" wrapText="1" indent="0" justifyLastLine="0" shrinkToFit="0" readingOrder="0"/>
      <border diagonalUp="0" diagonalDown="0">
        <left style="hair">
          <color rgb="FF000000"/>
        </left>
        <right style="hair">
          <color rgb="FF000000"/>
        </right>
        <top/>
        <bottom/>
        <vertical style="hair">
          <color rgb="FF000000"/>
        </vertical>
        <horizontal style="hair">
          <color rgb="FF000000"/>
        </horizontal>
      </border>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theme="0" tint="-0.24994659260841701"/>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strike val="0"/>
        <outline val="0"/>
        <shadow val="0"/>
        <u val="none"/>
        <vertAlign val="baseline"/>
        <sz val="9"/>
        <color theme="1"/>
        <name val="Calibri Light"/>
        <scheme val="major"/>
      </font>
      <numFmt numFmtId="166" formatCode="#,##0.00\ &quot;€&quot;"/>
      <alignment horizontal="general"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border>
    </dxf>
    <dxf>
      <font>
        <sz val="9"/>
        <name val="Calibri Light"/>
        <scheme val="major"/>
      </font>
      <numFmt numFmtId="165" formatCode="#,##0.00_ ;\-#,##0.00\ "/>
      <alignment horizontal="general"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trike val="0"/>
        <outline val="0"/>
        <shadow val="0"/>
        <u val="none"/>
        <vertAlign val="baseline"/>
        <sz val="9"/>
        <color theme="1"/>
        <name val="Calibri Light"/>
        <scheme val="major"/>
      </font>
      <alignment horizontal="center" textRotation="0"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justifyLastLine="0" shrinkToFit="0" readingOrder="0"/>
      <border diagonalUp="0" diagonalDown="0" outline="0">
        <left style="hair">
          <color rgb="FF000000"/>
        </left>
        <right style="hair">
          <color rgb="FF000000"/>
        </right>
        <top style="hair">
          <color rgb="FF000000"/>
        </top>
        <bottom style="hair">
          <color rgb="FF000000"/>
        </bottom>
      </border>
    </dxf>
    <dxf>
      <font>
        <b/>
        <i val="0"/>
        <strike val="0"/>
        <condense val="0"/>
        <extend val="0"/>
        <outline val="0"/>
        <shadow val="0"/>
        <u val="none"/>
        <vertAlign val="baseline"/>
        <sz val="9"/>
        <color theme="1"/>
        <name val="Calibri Light"/>
        <scheme val="major"/>
      </font>
      <alignment horizontal="general" vertical="center" textRotation="0" wrapText="1" indent="0" justifyLastLine="0" shrinkToFit="0" readingOrder="0"/>
      <border diagonalUp="0" diagonalDown="0">
        <left/>
        <right style="hair">
          <color rgb="FF000000"/>
        </right>
        <top style="hair">
          <color rgb="FF000000"/>
        </top>
        <bottom style="hair">
          <color rgb="FF000000"/>
        </bottom>
        <vertical style="hair">
          <color rgb="FF000000"/>
        </vertical>
        <horizontal style="hair">
          <color rgb="FF000000"/>
        </horizontal>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9"/>
        <color rgb="FF000000"/>
        <name val="Calibri Light"/>
        <scheme val="none"/>
      </font>
    </dxf>
    <dxf>
      <border outline="0">
        <bottom style="medium">
          <color rgb="FF000000"/>
        </bottom>
      </border>
    </dxf>
    <dxf>
      <font>
        <b/>
        <i val="0"/>
        <strike val="0"/>
        <condense val="0"/>
        <extend val="0"/>
        <outline val="0"/>
        <shadow val="0"/>
        <u val="none"/>
        <vertAlign val="baseline"/>
        <sz val="9"/>
        <color theme="0"/>
        <name val="Calibri Light"/>
        <scheme val="major"/>
      </font>
      <fill>
        <patternFill>
          <bgColor theme="3"/>
        </patternFill>
      </fill>
      <alignment horizontal="general" vertical="center" textRotation="0" wrapText="1" indent="0" justifyLastLine="0" shrinkToFit="0" readingOrder="0"/>
      <border diagonalUp="0" diagonalDown="0" outline="0">
        <left style="hair">
          <color rgb="FF000000"/>
        </left>
        <right style="hair">
          <color rgb="FF000000"/>
        </right>
        <top/>
        <bottom/>
      </border>
    </dxf>
    <dxf>
      <font>
        <color theme="0" tint="-0.499984740745262"/>
      </font>
    </dxf>
    <dxf>
      <font>
        <color rgb="FFFF0000"/>
      </font>
    </dxf>
    <dxf>
      <font>
        <color theme="4" tint="-0.24994659260841701"/>
      </font>
    </dxf>
    <dxf>
      <font>
        <color theme="9" tint="-0.24994659260841701"/>
      </font>
    </dxf>
    <dxf>
      <font>
        <color theme="0" tint="-0.24994659260841701"/>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outline val="0"/>
        <shadow val="0"/>
        <u val="none"/>
        <vertAlign val="baseline"/>
        <sz val="9"/>
        <color theme="1"/>
        <name val="Calibri Light"/>
        <scheme val="major"/>
      </font>
      <numFmt numFmtId="166" formatCode="#,##0.00\ &quot;€&quot;"/>
      <alignment horizontal="general"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border>
    </dxf>
    <dxf>
      <font>
        <sz val="9"/>
        <name val="Calibri Light"/>
        <scheme val="major"/>
      </font>
      <numFmt numFmtId="165" formatCode="#,##0.00_ ;\-#,##0.00\ "/>
      <alignment horizontal="general"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outline="0">
        <left style="hair">
          <color rgb="FF000000"/>
        </left>
        <right style="hair">
          <color rgb="FF000000"/>
        </right>
        <top style="hair">
          <color rgb="FF000000"/>
        </top>
        <bottom style="hair">
          <color rgb="FF000000"/>
        </bottom>
      </border>
    </dxf>
    <dxf>
      <font>
        <strike val="0"/>
        <outline val="0"/>
        <shadow val="0"/>
        <u val="none"/>
        <vertAlign val="baseline"/>
        <sz val="9"/>
        <color theme="1"/>
        <name val="Calibri Light"/>
        <scheme val="major"/>
      </font>
      <alignment horizontal="center" textRotation="0"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justifyLastLine="0" shrinkToFit="0" readingOrder="0"/>
      <border diagonalUp="0" diagonalDown="0" outline="0">
        <left style="hair">
          <color rgb="FF000000"/>
        </left>
        <right style="hair">
          <color rgb="FF000000"/>
        </right>
        <top style="hair">
          <color rgb="FF000000"/>
        </top>
        <bottom style="hair">
          <color rgb="FF000000"/>
        </bottom>
      </border>
    </dxf>
    <dxf>
      <font>
        <b/>
        <i val="0"/>
        <strike val="0"/>
        <condense val="0"/>
        <extend val="0"/>
        <outline val="0"/>
        <shadow val="0"/>
        <u val="none"/>
        <vertAlign val="baseline"/>
        <sz val="9"/>
        <color theme="1"/>
        <name val="Calibri Light"/>
        <scheme val="major"/>
      </font>
      <alignment horizontal="general" vertical="center" textRotation="0" wrapText="1" indent="0" justifyLastLine="0" shrinkToFit="0" readingOrder="0"/>
      <border diagonalUp="0" diagonalDown="0">
        <left/>
        <right style="hair">
          <color rgb="FF000000"/>
        </right>
        <top style="hair">
          <color rgb="FF000000"/>
        </top>
        <bottom style="hair">
          <color rgb="FF000000"/>
        </bottom>
        <vertical style="hair">
          <color rgb="FF000000"/>
        </vertical>
        <horizontal style="hair">
          <color rgb="FF000000"/>
        </horizontal>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9"/>
        <color theme="1"/>
        <name val="Calibri Light"/>
        <scheme val="major"/>
      </font>
    </dxf>
    <dxf>
      <border outline="0">
        <bottom style="medium">
          <color rgb="FF000000"/>
        </bottom>
      </border>
    </dxf>
    <dxf>
      <font>
        <b/>
        <i val="0"/>
        <strike val="0"/>
        <condense val="0"/>
        <extend val="0"/>
        <outline val="0"/>
        <shadow val="0"/>
        <u val="none"/>
        <vertAlign val="baseline"/>
        <sz val="9"/>
        <color theme="0"/>
        <name val="Calibri Light"/>
        <scheme val="major"/>
      </font>
      <fill>
        <patternFill>
          <bgColor theme="3"/>
        </patternFill>
      </fill>
      <alignment horizontal="general" vertical="center" textRotation="0" wrapText="1" indent="0" justifyLastLine="0" shrinkToFit="0" readingOrder="0"/>
      <border diagonalUp="0" diagonalDown="0" outline="0">
        <left style="hair">
          <color rgb="FF000000"/>
        </left>
        <right style="hair">
          <color rgb="FF000000"/>
        </right>
        <top/>
        <bottom/>
      </border>
    </dxf>
    <dxf>
      <font>
        <color theme="0" tint="-0.499984740745262"/>
      </font>
    </dxf>
    <dxf>
      <font>
        <color rgb="FFFF0000"/>
      </font>
    </dxf>
    <dxf>
      <font>
        <color theme="4" tint="-0.24994659260841701"/>
      </font>
    </dxf>
    <dxf>
      <font>
        <color theme="9" tint="-0.24994659260841701"/>
      </font>
    </dxf>
    <dxf>
      <font>
        <color theme="0" tint="-0.24994659260841701"/>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outline val="0"/>
        <shadow val="0"/>
        <u val="none"/>
        <vertAlign val="baseline"/>
        <sz val="9"/>
        <color theme="1"/>
        <name val="Calibri Light"/>
        <scheme val="major"/>
      </font>
      <numFmt numFmtId="166" formatCode="#,##0.00\ &quot;€&quot;"/>
      <alignment horizontal="general" vertical="center" textRotation="0" wrapText="1" indent="0" justifyLastLine="0" shrinkToFit="0" readingOrder="0"/>
      <border diagonalUp="0" diagonalDown="0">
        <left style="hair">
          <color rgb="FF000000"/>
        </left>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z val="9"/>
        <name val="Calibri Light"/>
        <scheme val="major"/>
      </font>
      <numFmt numFmtId="165" formatCode="#,##0.00_ ;\-#,##0.00\ "/>
      <alignment horizontal="general"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wrapText="1"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center" textRotation="0" indent="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strike val="0"/>
        <outline val="0"/>
        <shadow val="0"/>
        <u val="none"/>
        <vertAlign val="baseline"/>
        <sz val="9"/>
        <color theme="1"/>
        <name val="Calibri Light"/>
        <scheme val="major"/>
      </font>
      <alignment horizontal="left" vertical="center" textRotation="0" justifyLastLine="0" shrinkToFit="0" readingOrder="0"/>
      <border diagonalUp="0" diagonalDown="0">
        <left style="hair">
          <color rgb="FF000000"/>
        </left>
        <right style="hair">
          <color rgb="FF000000"/>
        </right>
        <top style="hair">
          <color rgb="FF000000"/>
        </top>
        <bottom style="hair">
          <color rgb="FF000000"/>
        </bottom>
        <vertical style="hair">
          <color rgb="FF000000"/>
        </vertical>
        <horizontal style="hair">
          <color rgb="FF000000"/>
        </horizontal>
      </border>
    </dxf>
    <dxf>
      <font>
        <b/>
        <i val="0"/>
        <strike val="0"/>
        <condense val="0"/>
        <extend val="0"/>
        <outline val="0"/>
        <shadow val="0"/>
        <u val="none"/>
        <vertAlign val="baseline"/>
        <sz val="9"/>
        <color theme="1"/>
        <name val="Calibri Light"/>
        <scheme val="major"/>
      </font>
      <alignment horizontal="general" vertical="center" textRotation="0" wrapText="1" indent="0" justifyLastLine="0" shrinkToFit="0" readingOrder="0"/>
      <border diagonalUp="0" diagonalDown="0">
        <left/>
        <right style="hair">
          <color rgb="FF000000"/>
        </right>
        <top style="hair">
          <color rgb="FF000000"/>
        </top>
        <bottom style="hair">
          <color rgb="FF000000"/>
        </bottom>
        <vertical style="hair">
          <color rgb="FF000000"/>
        </vertical>
        <horizontal style="hair">
          <color rgb="FF000000"/>
        </horizontal>
      </border>
    </dxf>
    <dxf>
      <border>
        <top style="hair">
          <color rgb="FF000000"/>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color rgb="FF000000"/>
        <name val="Calibri Light"/>
        <scheme val="none"/>
      </font>
    </dxf>
    <dxf>
      <border>
        <bottom style="hair">
          <color rgb="FF000000"/>
        </bottom>
      </border>
    </dxf>
    <dxf>
      <font>
        <b/>
        <i val="0"/>
        <strike val="0"/>
        <condense val="0"/>
        <extend val="0"/>
        <outline val="0"/>
        <shadow val="0"/>
        <u val="none"/>
        <vertAlign val="baseline"/>
        <sz val="9"/>
        <color theme="1"/>
        <name val="Calibri Light"/>
        <scheme val="major"/>
      </font>
      <fill>
        <patternFill patternType="solid">
          <bgColor theme="3"/>
        </patternFill>
      </fill>
      <alignment horizontal="general" vertical="center" textRotation="0" wrapText="1" indent="0" justifyLastLine="0" shrinkToFit="0" readingOrder="0"/>
      <border diagonalUp="0" diagonalDown="0">
        <left style="hair">
          <color rgb="FF000000"/>
        </left>
        <right style="hair">
          <color rgb="FF000000"/>
        </right>
        <top/>
        <bottom/>
        <vertical style="hair">
          <color rgb="FF000000"/>
        </vertical>
        <horizontal style="hair">
          <color rgb="FF000000"/>
        </horizontal>
      </border>
    </dxf>
    <dxf>
      <font>
        <color theme="0" tint="-0.499984740745262"/>
      </font>
    </dxf>
    <dxf>
      <font>
        <color rgb="FFFF0000"/>
      </font>
    </dxf>
    <dxf>
      <font>
        <color theme="4" tint="-0.24994659260841701"/>
      </font>
    </dxf>
    <dxf>
      <font>
        <color theme="9" tint="-0.24994659260841701"/>
      </font>
    </dxf>
    <dxf>
      <font>
        <color theme="0" tint="-0.24994659260841701"/>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0" tint="-0.499984740745262"/>
      </font>
    </dxf>
    <dxf>
      <font>
        <color rgb="FFFF0000"/>
      </font>
    </dxf>
    <dxf>
      <font>
        <color theme="4" tint="-0.24994659260841701"/>
      </font>
    </dxf>
    <dxf>
      <font>
        <color theme="9" tint="-0.24994659260841701"/>
      </font>
    </dxf>
    <dxf>
      <font>
        <color theme="0" tint="-0.499984740745262"/>
      </font>
    </dxf>
    <dxf>
      <font>
        <color rgb="FFFF0000"/>
      </font>
    </dxf>
    <dxf>
      <font>
        <color theme="4" tint="-0.24994659260841701"/>
      </font>
    </dxf>
    <dxf>
      <font>
        <color theme="9" tint="-0.24994659260841701"/>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38</xdr:row>
      <xdr:rowOff>95250</xdr:rowOff>
    </xdr:from>
    <xdr:to>
      <xdr:col>9</xdr:col>
      <xdr:colOff>695325</xdr:colOff>
      <xdr:row>48</xdr:row>
      <xdr:rowOff>99647</xdr:rowOff>
    </xdr:to>
    <xdr:pic>
      <xdr:nvPicPr>
        <xdr:cNvPr id="3" name="Imagen 2">
          <a:extLst>
            <a:ext uri="{FF2B5EF4-FFF2-40B4-BE49-F238E27FC236}">
              <a16:creationId xmlns:a16="http://schemas.microsoft.com/office/drawing/2014/main" xmlns="" id="{CA54D9D5-A282-47F9-9BA3-BDFEC1F8A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48375" y="22879050"/>
          <a:ext cx="3371850" cy="1918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Tabla13" displayName="Tabla13" ref="D9:L24" totalsRowShown="0" headerRowDxfId="222" dataDxfId="220" headerRowBorderDxfId="221" tableBorderDxfId="219" totalsRowBorderDxfId="218">
  <tableColumns count="9">
    <tableColumn id="1" name="Sec. DB HS-2" dataDxfId="217"/>
    <tableColumn id="2" name="Recogida y evacuación de residuos" dataDxfId="216"/>
    <tableColumn id="3" name="Cumplimiento" dataDxfId="215"/>
    <tableColumn id="4" name="Razón" dataDxfId="214"/>
    <tableColumn id="5" name="Posible Acción" dataDxfId="213"/>
    <tableColumn id="6" name="Prioridad" dataDxfId="212"/>
    <tableColumn id="9" name="Medición" dataDxfId="211" dataCellStyle="Millares"/>
    <tableColumn id="8" name="Unitario" dataDxfId="210" dataCellStyle="Millares">
      <calculatedColumnFormula>812.92*1.3</calculatedColumnFormula>
    </tableColumn>
    <tableColumn id="7" name="Estimación Prespuestaria" dataDxfId="209" dataCellStyle="Moneda">
      <calculatedColumnFormula>+#REF!</calculatedColumnFormula>
    </tableColumn>
  </tableColumns>
  <tableStyleInfo name="TableStyleLight9" showFirstColumn="0" showLastColumn="0" showRowStripes="1" showColumnStripes="0"/>
</table>
</file>

<file path=xl/tables/table2.xml><?xml version="1.0" encoding="utf-8"?>
<table xmlns="http://schemas.openxmlformats.org/spreadsheetml/2006/main" id="1" name="Tabla1" displayName="Tabla1" ref="D9:L24" totalsRowShown="0" headerRowDxfId="154" dataDxfId="152" headerRowBorderDxfId="153" tableBorderDxfId="151">
  <tableColumns count="9">
    <tableColumn id="1" name="Sec. DB HS-3" dataDxfId="150"/>
    <tableColumn id="2" name="Calidad del aire interior" dataDxfId="149"/>
    <tableColumn id="3" name="Cumplimiento" dataDxfId="148"/>
    <tableColumn id="4" name="Razón" dataDxfId="147"/>
    <tableColumn id="5" name="Posible Acción" dataDxfId="146"/>
    <tableColumn id="6" name="Prioridad" dataDxfId="145"/>
    <tableColumn id="9" name="Medición" dataDxfId="144" dataCellStyle="Millares"/>
    <tableColumn id="8" name="Unitario" dataDxfId="143" dataCellStyle="Millares"/>
    <tableColumn id="7" name="Estimación Prespuestaria" dataDxfId="142" dataCellStyle="Moneda">
      <calculatedColumnFormula>+#REF!</calculatedColumnFormula>
    </tableColumn>
  </tableColumns>
  <tableStyleInfo name="TableStyleLight9" showFirstColumn="0" showLastColumn="0" showRowStripes="1" showColumnStripes="0"/>
</table>
</file>

<file path=xl/tables/table3.xml><?xml version="1.0" encoding="utf-8"?>
<table xmlns="http://schemas.openxmlformats.org/spreadsheetml/2006/main" id="3" name="Tabla14" displayName="Tabla14" ref="D9:L24" totalsRowShown="0" headerRowDxfId="91" dataDxfId="89" headerRowBorderDxfId="90" tableBorderDxfId="88">
  <tableColumns count="9">
    <tableColumn id="1" name="Sec. DB HS-4" dataDxfId="87"/>
    <tableColumn id="2" name="Ahorro de Agua" dataDxfId="86"/>
    <tableColumn id="3" name="Cumplimiento" dataDxfId="85"/>
    <tableColumn id="4" name="Razón" dataDxfId="84"/>
    <tableColumn id="5" name="Posible Acción" dataDxfId="83"/>
    <tableColumn id="6" name="Prioridad" dataDxfId="82"/>
    <tableColumn id="9" name="Medición" dataDxfId="81" dataCellStyle="Millares"/>
    <tableColumn id="8" name="Unitario" dataDxfId="80" dataCellStyle="Millares"/>
    <tableColumn id="7" name="Estimación Prespuestaria" dataDxfId="79" dataCellStyle="Moneda">
      <calculatedColumnFormula>+#REF!</calculatedColumnFormula>
    </tableColumn>
  </tableColumns>
  <tableStyleInfo name="TableStyleLight9" showFirstColumn="0" showLastColumn="0" showRowStripes="1" showColumnStripes="0"/>
</table>
</file>

<file path=xl/tables/table4.xml><?xml version="1.0" encoding="utf-8"?>
<table xmlns="http://schemas.openxmlformats.org/spreadsheetml/2006/main" id="4" name="Tabla145" displayName="Tabla145" ref="D9:L24" totalsRowShown="0" headerRowDxfId="22" dataDxfId="20" headerRowBorderDxfId="21" tableBorderDxfId="19" totalsRowBorderDxfId="18">
  <tableColumns count="9">
    <tableColumn id="1" name="Sec. DB HS-6" dataDxfId="17"/>
    <tableColumn id="2" name="Protección Frente Al Radón" dataDxfId="16"/>
    <tableColumn id="3" name="Cumplimiento" dataDxfId="15"/>
    <tableColumn id="4" name="Razón" dataDxfId="14"/>
    <tableColumn id="5" name="Posible Acción" dataDxfId="13"/>
    <tableColumn id="6" name="Prioridad" dataDxfId="12"/>
    <tableColumn id="9" name="Medición" dataDxfId="11" dataCellStyle="Millares"/>
    <tableColumn id="8" name="Unitario" dataDxfId="10" dataCellStyle="Millares"/>
    <tableColumn id="7" name="Estimación Prespuestaria" dataDxfId="9" dataCellStyle="Moneda">
      <calculatedColumnFormula>+#REF!</calculatedColumnFormula>
    </tableColumn>
  </tableColumns>
  <tableStyleInfo name="TableStyleLight9" showFirstColumn="0" showLastColumn="0" showRowStripes="1" showColumnStripes="0"/>
</table>
</file>

<file path=xl/tables/table5.xml><?xml version="1.0" encoding="utf-8"?>
<table xmlns="http://schemas.openxmlformats.org/spreadsheetml/2006/main" id="10" name="Tabla10" displayName="Tabla10" ref="G11:M35" totalsRowShown="0" headerRowDxfId="8" dataDxfId="7">
  <autoFilter ref="G11:M35"/>
  <tableColumns count="7">
    <tableColumn id="1" name="Nº" dataDxfId="6"/>
    <tableColumn id="2" name="Descripción" dataDxfId="5">
      <calculatedColumnFormula>+'HS 3'!E10</calculatedColumnFormula>
    </tableColumn>
    <tableColumn id="3" name="Obligatoriedad a Nuevo" dataDxfId="4"/>
    <tableColumn id="4" name="Beneficio" dataDxfId="3">
      <calculatedColumnFormula>+'HS 3'!H9</calculatedColumnFormula>
    </tableColumn>
    <tableColumn id="5" name="Complejidad" dataDxfId="2"/>
    <tableColumn id="7" name="Rango" dataDxfId="1"/>
    <tableColumn id="6" name="Coste Estimado" dataDxfId="0" dataCellStyle="Millares">
      <calculatedColumnFormula>+'HS 3'!L9</calculatedColumnFormula>
    </tableColumn>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6"/>
  <sheetViews>
    <sheetView tabSelected="1" topLeftCell="A13" zoomScale="106" zoomScaleNormal="106" workbookViewId="0">
      <selection activeCell="G14" sqref="G14"/>
    </sheetView>
  </sheetViews>
  <sheetFormatPr baseColWidth="10" defaultRowHeight="14.4" x14ac:dyDescent="0.3"/>
  <cols>
    <col min="3" max="3" width="7.5546875" customWidth="1"/>
    <col min="4" max="4" width="11" customWidth="1"/>
    <col min="5" max="6" width="40.88671875" customWidth="1"/>
    <col min="7" max="7" width="40.88671875" style="97" customWidth="1"/>
    <col min="8" max="10" width="22.109375" customWidth="1"/>
  </cols>
  <sheetData>
    <row r="1" spans="2:10" ht="18" x14ac:dyDescent="0.35">
      <c r="C1" s="96" t="s">
        <v>131</v>
      </c>
    </row>
    <row r="2" spans="2:10" x14ac:dyDescent="0.3">
      <c r="C2" s="98"/>
      <c r="D2" s="98"/>
      <c r="E2" s="98"/>
      <c r="F2" s="98"/>
      <c r="G2" s="99"/>
      <c r="H2" s="98"/>
      <c r="I2" s="98"/>
      <c r="J2" s="98"/>
    </row>
    <row r="3" spans="2:10" s="100" customFormat="1" x14ac:dyDescent="0.3">
      <c r="C3" s="101"/>
      <c r="D3" s="101" t="s">
        <v>102</v>
      </c>
      <c r="E3" s="101" t="s">
        <v>132</v>
      </c>
      <c r="F3" s="101" t="s">
        <v>103</v>
      </c>
      <c r="G3" s="101" t="s">
        <v>137</v>
      </c>
      <c r="H3" s="101" t="s">
        <v>105</v>
      </c>
      <c r="I3" s="101" t="s">
        <v>106</v>
      </c>
      <c r="J3" s="101" t="s">
        <v>107</v>
      </c>
    </row>
    <row r="4" spans="2:10" s="107" customFormat="1" ht="100.8" x14ac:dyDescent="0.3">
      <c r="B4" s="102"/>
      <c r="C4" s="103"/>
      <c r="D4" s="103" t="s">
        <v>149</v>
      </c>
      <c r="E4" s="103" t="s">
        <v>133</v>
      </c>
      <c r="F4" s="104" t="s">
        <v>138</v>
      </c>
      <c r="G4" s="104" t="s">
        <v>55</v>
      </c>
      <c r="H4" s="105">
        <f>+'HS -2'!L10</f>
        <v>5952</v>
      </c>
      <c r="I4" s="106" t="str">
        <f>+E35</f>
        <v>-          Elevada</v>
      </c>
      <c r="J4" s="105" t="str">
        <f>+E25</f>
        <v>-          Rango 04</v>
      </c>
    </row>
    <row r="5" spans="2:10" s="107" customFormat="1" ht="115.2" x14ac:dyDescent="0.3">
      <c r="B5" s="102"/>
      <c r="C5" s="103"/>
      <c r="D5" s="103" t="s">
        <v>150</v>
      </c>
      <c r="E5" s="104" t="s">
        <v>134</v>
      </c>
      <c r="F5" s="104" t="s">
        <v>139</v>
      </c>
      <c r="G5" s="104" t="s">
        <v>31</v>
      </c>
      <c r="H5" s="105">
        <f>+'HS 3'!L10</f>
        <v>5100</v>
      </c>
      <c r="I5" s="106" t="str">
        <f>+E33</f>
        <v>-          Poca</v>
      </c>
      <c r="J5" s="105" t="str">
        <f>+E24</f>
        <v>-          Rango 03</v>
      </c>
    </row>
    <row r="6" spans="2:10" s="107" customFormat="1" ht="57.6" x14ac:dyDescent="0.3">
      <c r="B6" s="102"/>
      <c r="C6" s="103"/>
      <c r="D6" s="103" t="s">
        <v>151</v>
      </c>
      <c r="E6" s="104" t="s">
        <v>134</v>
      </c>
      <c r="F6" s="104" t="s">
        <v>140</v>
      </c>
      <c r="G6" s="104" t="s">
        <v>135</v>
      </c>
      <c r="H6" s="105">
        <f>+'HS 3'!L15</f>
        <v>300</v>
      </c>
      <c r="I6" s="106" t="str">
        <f>+E33</f>
        <v>-          Poca</v>
      </c>
      <c r="J6" s="105" t="str">
        <f>+E22</f>
        <v>-          Rango 01</v>
      </c>
    </row>
    <row r="7" spans="2:10" s="107" customFormat="1" ht="86.4" x14ac:dyDescent="0.3">
      <c r="B7" s="102"/>
      <c r="C7" s="103"/>
      <c r="D7" s="103" t="s">
        <v>152</v>
      </c>
      <c r="E7" s="104" t="s">
        <v>134</v>
      </c>
      <c r="F7" s="104" t="s">
        <v>148</v>
      </c>
      <c r="G7" s="104" t="s">
        <v>136</v>
      </c>
      <c r="H7" s="105">
        <f>+'HS 3'!L16</f>
        <v>600</v>
      </c>
      <c r="I7" s="106" t="str">
        <f>+E33</f>
        <v>-          Poca</v>
      </c>
      <c r="J7" s="105" t="str">
        <f>+E23</f>
        <v>-          Rango 02</v>
      </c>
    </row>
    <row r="8" spans="2:10" s="107" customFormat="1" ht="115.2" x14ac:dyDescent="0.3">
      <c r="B8" s="102"/>
      <c r="C8" s="103"/>
      <c r="D8" s="103" t="s">
        <v>153</v>
      </c>
      <c r="E8" s="104" t="s">
        <v>134</v>
      </c>
      <c r="F8" s="104" t="s">
        <v>141</v>
      </c>
      <c r="G8" s="104" t="s">
        <v>167</v>
      </c>
      <c r="H8" s="105">
        <f>+'HS 3'!L17</f>
        <v>950</v>
      </c>
      <c r="I8" s="106" t="str">
        <f>+E34</f>
        <v>-          Media</v>
      </c>
      <c r="J8" s="105" t="str">
        <f>+E24</f>
        <v>-          Rango 03</v>
      </c>
    </row>
    <row r="9" spans="2:10" s="107" customFormat="1" ht="129.6" x14ac:dyDescent="0.3">
      <c r="B9" s="102"/>
      <c r="C9" s="103"/>
      <c r="D9" s="103" t="s">
        <v>154</v>
      </c>
      <c r="E9" s="104" t="s">
        <v>160</v>
      </c>
      <c r="F9" s="104" t="s">
        <v>142</v>
      </c>
      <c r="G9" s="104" t="s">
        <v>166</v>
      </c>
      <c r="H9" s="105">
        <f>+'HS 4'!L12</f>
        <v>2975</v>
      </c>
      <c r="I9" s="106" t="str">
        <f>+E34</f>
        <v>-          Media</v>
      </c>
      <c r="J9" s="105" t="str">
        <f>+E24</f>
        <v>-          Rango 03</v>
      </c>
    </row>
    <row r="10" spans="2:10" s="107" customFormat="1" ht="144" x14ac:dyDescent="0.3">
      <c r="B10" s="102"/>
      <c r="C10" s="103"/>
      <c r="D10" s="103" t="s">
        <v>155</v>
      </c>
      <c r="E10" s="104" t="s">
        <v>160</v>
      </c>
      <c r="F10" s="104" t="s">
        <v>143</v>
      </c>
      <c r="G10" s="104" t="s">
        <v>165</v>
      </c>
      <c r="H10" s="105">
        <f>+'HS 4'!L13</f>
        <v>2805</v>
      </c>
      <c r="I10" s="106" t="str">
        <f>+E34</f>
        <v>-          Media</v>
      </c>
      <c r="J10" s="105" t="str">
        <f>+E24</f>
        <v>-          Rango 03</v>
      </c>
    </row>
    <row r="11" spans="2:10" s="107" customFormat="1" ht="158.4" x14ac:dyDescent="0.3">
      <c r="B11" s="102"/>
      <c r="C11" s="103"/>
      <c r="D11" s="103" t="s">
        <v>156</v>
      </c>
      <c r="E11" s="104" t="s">
        <v>160</v>
      </c>
      <c r="F11" s="104" t="s">
        <v>144</v>
      </c>
      <c r="G11" s="104" t="s">
        <v>164</v>
      </c>
      <c r="H11" s="105">
        <f>+'HS 4'!L14</f>
        <v>3230</v>
      </c>
      <c r="I11" s="106" t="str">
        <f>+E34</f>
        <v>-          Media</v>
      </c>
      <c r="J11" s="105" t="str">
        <f>+E24</f>
        <v>-          Rango 03</v>
      </c>
    </row>
    <row r="12" spans="2:10" s="107" customFormat="1" ht="158.4" x14ac:dyDescent="0.3">
      <c r="B12" s="102"/>
      <c r="C12" s="103"/>
      <c r="D12" s="103" t="s">
        <v>157</v>
      </c>
      <c r="E12" s="104" t="s">
        <v>160</v>
      </c>
      <c r="F12" s="104" t="s">
        <v>145</v>
      </c>
      <c r="G12" s="104" t="s">
        <v>163</v>
      </c>
      <c r="H12" s="105">
        <f>+'HS 4'!L15</f>
        <v>850</v>
      </c>
      <c r="I12" s="106" t="str">
        <f>+E34</f>
        <v>-          Media</v>
      </c>
      <c r="J12" s="105" t="str">
        <f>+E23</f>
        <v>-          Rango 02</v>
      </c>
    </row>
    <row r="13" spans="2:10" s="107" customFormat="1" ht="144" x14ac:dyDescent="0.3">
      <c r="B13" s="102"/>
      <c r="C13" s="103"/>
      <c r="D13" s="103" t="s">
        <v>158</v>
      </c>
      <c r="E13" s="104" t="s">
        <v>160</v>
      </c>
      <c r="F13" s="104" t="s">
        <v>146</v>
      </c>
      <c r="G13" s="104" t="s">
        <v>73</v>
      </c>
      <c r="H13" s="105">
        <f>+'HS 4'!L16</f>
        <v>340</v>
      </c>
      <c r="I13" s="106" t="str">
        <f>+E34</f>
        <v>-          Media</v>
      </c>
      <c r="J13" s="105" t="str">
        <f>+E22</f>
        <v>-          Rango 01</v>
      </c>
    </row>
    <row r="14" spans="2:10" s="107" customFormat="1" ht="216" x14ac:dyDescent="0.3">
      <c r="B14" s="102"/>
      <c r="C14" s="103"/>
      <c r="D14" s="103" t="s">
        <v>159</v>
      </c>
      <c r="E14" s="104" t="s">
        <v>161</v>
      </c>
      <c r="F14" s="104" t="s">
        <v>147</v>
      </c>
      <c r="G14" s="104" t="s">
        <v>162</v>
      </c>
      <c r="H14" s="105">
        <f>+'HS 6'!L10</f>
        <v>500</v>
      </c>
      <c r="I14" s="106" t="str">
        <f>+E33</f>
        <v>-          Poca</v>
      </c>
      <c r="J14" s="105" t="str">
        <f>+E22</f>
        <v>-          Rango 01</v>
      </c>
    </row>
    <row r="15" spans="2:10" x14ac:dyDescent="0.3">
      <c r="C15" s="108"/>
      <c r="D15" s="108"/>
      <c r="E15" s="108"/>
      <c r="F15" s="108"/>
      <c r="G15" s="109"/>
      <c r="H15" s="108"/>
      <c r="I15" s="110"/>
      <c r="J15" s="108"/>
    </row>
    <row r="16" spans="2:10" x14ac:dyDescent="0.3">
      <c r="C16" s="111"/>
      <c r="D16" s="111"/>
      <c r="E16" s="111"/>
      <c r="F16" s="111" t="s">
        <v>108</v>
      </c>
      <c r="G16" s="112"/>
      <c r="H16" s="112"/>
      <c r="I16" s="113"/>
      <c r="J16" s="112"/>
    </row>
    <row r="17" spans="3:10" x14ac:dyDescent="0.3">
      <c r="C17" s="108"/>
      <c r="D17" s="108"/>
      <c r="E17" s="108"/>
      <c r="F17" s="108"/>
      <c r="G17" s="109"/>
      <c r="H17" s="108"/>
      <c r="I17" s="110"/>
      <c r="J17" s="108"/>
    </row>
    <row r="18" spans="3:10" s="100" customFormat="1" x14ac:dyDescent="0.3">
      <c r="C18" s="108"/>
      <c r="D18" s="108"/>
      <c r="E18" s="108"/>
      <c r="F18" s="101" t="s">
        <v>103</v>
      </c>
      <c r="G18" s="101" t="s">
        <v>104</v>
      </c>
      <c r="H18" s="101" t="s">
        <v>105</v>
      </c>
      <c r="I18" s="101" t="s">
        <v>106</v>
      </c>
      <c r="J18" s="101" t="s">
        <v>107</v>
      </c>
    </row>
    <row r="19" spans="3:10" x14ac:dyDescent="0.3">
      <c r="C19" s="108"/>
      <c r="D19" s="108"/>
      <c r="E19" s="108"/>
      <c r="F19" s="114"/>
      <c r="G19" s="115"/>
      <c r="H19" s="115">
        <f>SUM(H4:H18)</f>
        <v>23602</v>
      </c>
      <c r="I19" s="116"/>
      <c r="J19" s="115"/>
    </row>
    <row r="20" spans="3:10" x14ac:dyDescent="0.3">
      <c r="G20"/>
      <c r="I20" s="97"/>
    </row>
    <row r="21" spans="3:10" x14ac:dyDescent="0.3">
      <c r="E21" s="117" t="s">
        <v>109</v>
      </c>
    </row>
    <row r="22" spans="3:10" x14ac:dyDescent="0.3">
      <c r="E22" s="118" t="s">
        <v>110</v>
      </c>
      <c r="F22" s="118" t="s">
        <v>111</v>
      </c>
    </row>
    <row r="23" spans="3:10" x14ac:dyDescent="0.3">
      <c r="E23" s="118" t="s">
        <v>112</v>
      </c>
      <c r="F23" s="118" t="s">
        <v>113</v>
      </c>
      <c r="G23" s="119"/>
    </row>
    <row r="24" spans="3:10" x14ac:dyDescent="0.3">
      <c r="E24" s="118" t="s">
        <v>114</v>
      </c>
      <c r="F24" s="118" t="s">
        <v>115</v>
      </c>
    </row>
    <row r="25" spans="3:10" x14ac:dyDescent="0.3">
      <c r="E25" s="118" t="s">
        <v>116</v>
      </c>
      <c r="F25" s="118" t="s">
        <v>117</v>
      </c>
      <c r="G25" s="120"/>
    </row>
    <row r="26" spans="3:10" x14ac:dyDescent="0.3">
      <c r="E26" s="118" t="s">
        <v>118</v>
      </c>
      <c r="F26" s="118" t="s">
        <v>119</v>
      </c>
    </row>
    <row r="27" spans="3:10" x14ac:dyDescent="0.3">
      <c r="E27" s="118" t="s">
        <v>120</v>
      </c>
      <c r="F27" s="118" t="s">
        <v>121</v>
      </c>
      <c r="G27" s="119"/>
    </row>
    <row r="28" spans="3:10" x14ac:dyDescent="0.3">
      <c r="E28" s="118" t="s">
        <v>122</v>
      </c>
      <c r="F28" s="118" t="s">
        <v>123</v>
      </c>
    </row>
    <row r="29" spans="3:10" x14ac:dyDescent="0.3">
      <c r="D29" s="97"/>
      <c r="E29" s="97"/>
      <c r="I29" s="121"/>
    </row>
    <row r="30" spans="3:10" x14ac:dyDescent="0.3">
      <c r="E30" s="117" t="s">
        <v>124</v>
      </c>
      <c r="I30" s="121"/>
    </row>
    <row r="31" spans="3:10" x14ac:dyDescent="0.3">
      <c r="E31" s="118" t="s">
        <v>125</v>
      </c>
      <c r="I31" s="121"/>
    </row>
    <row r="32" spans="3:10" x14ac:dyDescent="0.3">
      <c r="E32" s="118" t="s">
        <v>126</v>
      </c>
    </row>
    <row r="33" spans="5:7" x14ac:dyDescent="0.3">
      <c r="E33" s="118" t="s">
        <v>127</v>
      </c>
      <c r="G33" s="119"/>
    </row>
    <row r="34" spans="5:7" x14ac:dyDescent="0.3">
      <c r="E34" s="118" t="s">
        <v>128</v>
      </c>
    </row>
    <row r="35" spans="5:7" x14ac:dyDescent="0.3">
      <c r="E35" s="118" t="s">
        <v>129</v>
      </c>
      <c r="G35" s="119"/>
    </row>
    <row r="36" spans="5:7" x14ac:dyDescent="0.3">
      <c r="E36" s="118" t="s">
        <v>130</v>
      </c>
    </row>
  </sheetData>
  <pageMargins left="0.25" right="0.25" top="0.75" bottom="0.75" header="0.3" footer="0.3"/>
  <pageSetup paperSize="9" scale="68" fitToHeight="0" orientation="landscape" r:id="rId1"/>
  <headerFooter>
    <oddHeader>&amp;L&amp;F&amp;R&amp;A</oddHeader>
    <oddFooter>&amp;L&amp;P -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L31"/>
  <sheetViews>
    <sheetView topLeftCell="A7" zoomScale="120" zoomScaleNormal="120" workbookViewId="0">
      <selection activeCell="J14" sqref="J14"/>
    </sheetView>
  </sheetViews>
  <sheetFormatPr baseColWidth="10" defaultColWidth="11.44140625" defaultRowHeight="12" x14ac:dyDescent="0.25"/>
  <cols>
    <col min="1" max="3" width="11.44140625" style="2"/>
    <col min="4" max="4" width="13.44140625" style="2" hidden="1" customWidth="1"/>
    <col min="5" max="5" width="24" style="13" customWidth="1"/>
    <col min="6" max="6" width="14.109375" style="4" customWidth="1"/>
    <col min="7" max="8" width="29.5546875" style="14" customWidth="1"/>
    <col min="9" max="9" width="13" style="2" customWidth="1"/>
    <col min="10" max="10" width="11.44140625" style="9" bestFit="1" customWidth="1"/>
    <col min="11" max="11" width="12.5546875" style="9" bestFit="1" customWidth="1"/>
    <col min="12" max="12" width="14.6640625" style="5" bestFit="1" customWidth="1"/>
    <col min="13" max="16384" width="11.44140625" style="2"/>
  </cols>
  <sheetData>
    <row r="2" spans="4:12" x14ac:dyDescent="0.25">
      <c r="H2" s="14" t="s">
        <v>7</v>
      </c>
      <c r="I2" s="2" t="s">
        <v>6</v>
      </c>
    </row>
    <row r="3" spans="4:12" x14ac:dyDescent="0.25">
      <c r="I3" s="2" t="s">
        <v>8</v>
      </c>
    </row>
    <row r="4" spans="4:12" x14ac:dyDescent="0.25">
      <c r="I4" s="2" t="s">
        <v>9</v>
      </c>
    </row>
    <row r="5" spans="4:12" x14ac:dyDescent="0.25">
      <c r="I5" s="2" t="s">
        <v>5</v>
      </c>
    </row>
    <row r="9" spans="4:12" ht="72" customHeight="1" x14ac:dyDescent="0.25">
      <c r="D9" s="42" t="s">
        <v>50</v>
      </c>
      <c r="E9" s="43" t="s">
        <v>51</v>
      </c>
      <c r="F9" s="44" t="s">
        <v>0</v>
      </c>
      <c r="G9" s="45" t="s">
        <v>1</v>
      </c>
      <c r="H9" s="45" t="s">
        <v>2</v>
      </c>
      <c r="I9" s="45" t="s">
        <v>3</v>
      </c>
      <c r="J9" s="46" t="s">
        <v>10</v>
      </c>
      <c r="K9" s="46" t="s">
        <v>89</v>
      </c>
      <c r="L9" s="47" t="s">
        <v>4</v>
      </c>
    </row>
    <row r="10" spans="4:12" ht="96" x14ac:dyDescent="0.25">
      <c r="D10" s="8"/>
      <c r="E10" s="12" t="s">
        <v>53</v>
      </c>
      <c r="F10" s="1"/>
      <c r="G10" s="7" t="s">
        <v>54</v>
      </c>
      <c r="H10" s="7" t="s">
        <v>55</v>
      </c>
      <c r="I10" s="3" t="s">
        <v>8</v>
      </c>
      <c r="J10" s="10">
        <v>9.92</v>
      </c>
      <c r="K10" s="10">
        <v>600</v>
      </c>
      <c r="L10" s="48">
        <f>+Tabla13[[#This Row],[Medición]]*Tabla13[[#This Row],[Unitario]]</f>
        <v>5952</v>
      </c>
    </row>
    <row r="11" spans="4:12" ht="72" hidden="1" customHeight="1" x14ac:dyDescent="0.25">
      <c r="D11" s="8"/>
      <c r="E11" s="12"/>
      <c r="F11" s="3"/>
      <c r="G11" s="7"/>
      <c r="H11" s="7"/>
      <c r="I11" s="3"/>
      <c r="J11" s="10"/>
      <c r="K11" s="10"/>
      <c r="L11" s="48">
        <f>+Tabla13[[#This Row],[Medición]]*Tabla13[[#This Row],[Unitario]]</f>
        <v>0</v>
      </c>
    </row>
    <row r="12" spans="4:12" ht="72" hidden="1" customHeight="1" x14ac:dyDescent="0.25">
      <c r="D12" s="8"/>
      <c r="E12" s="12"/>
      <c r="F12" s="3"/>
      <c r="G12" s="7"/>
      <c r="H12" s="7"/>
      <c r="I12" s="3"/>
      <c r="J12" s="10"/>
      <c r="K12" s="10"/>
      <c r="L12" s="48">
        <f>+Tabla13[[#This Row],[Medición]]*Tabla13[[#This Row],[Unitario]]</f>
        <v>0</v>
      </c>
    </row>
    <row r="13" spans="4:12" ht="72" hidden="1" customHeight="1" x14ac:dyDescent="0.25">
      <c r="D13" s="8"/>
      <c r="E13" s="12"/>
      <c r="F13" s="3"/>
      <c r="G13" s="7"/>
      <c r="H13" s="7"/>
      <c r="I13" s="3"/>
      <c r="J13" s="10"/>
      <c r="K13" s="10"/>
      <c r="L13" s="48">
        <f>+Tabla13[[#This Row],[Medición]]*Tabla13[[#This Row],[Unitario]]</f>
        <v>0</v>
      </c>
    </row>
    <row r="14" spans="4:12" ht="72" customHeight="1" x14ac:dyDescent="0.25">
      <c r="D14" s="8"/>
      <c r="E14" s="12"/>
      <c r="F14" s="3"/>
      <c r="G14" s="7"/>
      <c r="H14" s="7"/>
      <c r="I14" s="3"/>
      <c r="J14" s="10"/>
      <c r="K14" s="10"/>
      <c r="L14" s="48">
        <f>+Tabla13[[#This Row],[Medición]]*Tabla13[[#This Row],[Unitario]]</f>
        <v>0</v>
      </c>
    </row>
    <row r="15" spans="4:12" ht="72" hidden="1" customHeight="1" x14ac:dyDescent="0.25">
      <c r="D15" s="8"/>
      <c r="E15" s="12"/>
      <c r="F15" s="3"/>
      <c r="G15" s="7"/>
      <c r="H15" s="7"/>
      <c r="I15" s="3"/>
      <c r="J15" s="10"/>
      <c r="K15" s="10"/>
      <c r="L15" s="48">
        <f>+Tabla13[[#This Row],[Medición]]*Tabla13[[#This Row],[Unitario]]</f>
        <v>0</v>
      </c>
    </row>
    <row r="16" spans="4:12" ht="72" hidden="1" customHeight="1" x14ac:dyDescent="0.25">
      <c r="D16" s="8"/>
      <c r="E16" s="12"/>
      <c r="F16" s="1"/>
      <c r="G16" s="7"/>
      <c r="H16" s="7"/>
      <c r="I16" s="1"/>
      <c r="J16" s="10"/>
      <c r="K16" s="10"/>
      <c r="L16" s="48">
        <f>+Tabla13[[#This Row],[Medición]]*Tabla13[[#This Row],[Unitario]]</f>
        <v>0</v>
      </c>
    </row>
    <row r="17" spans="4:12" ht="72" hidden="1" customHeight="1" x14ac:dyDescent="0.25">
      <c r="D17" s="8"/>
      <c r="E17" s="7"/>
      <c r="F17" s="3"/>
      <c r="G17" s="7"/>
      <c r="H17" s="7"/>
      <c r="I17" s="3"/>
      <c r="J17" s="10"/>
      <c r="K17" s="10"/>
      <c r="L17" s="48">
        <f>+Tabla13[[#This Row],[Medición]]*Tabla13[[#This Row],[Unitario]]</f>
        <v>0</v>
      </c>
    </row>
    <row r="18" spans="4:12" ht="72" hidden="1" customHeight="1" x14ac:dyDescent="0.25">
      <c r="D18" s="8"/>
      <c r="E18" s="7"/>
      <c r="F18" s="3"/>
      <c r="G18" s="7"/>
      <c r="H18" s="7"/>
      <c r="I18" s="3"/>
      <c r="J18" s="10"/>
      <c r="K18" s="10"/>
      <c r="L18" s="48">
        <f>+Tabla13[[#This Row],[Medición]]*Tabla13[[#This Row],[Unitario]]</f>
        <v>0</v>
      </c>
    </row>
    <row r="19" spans="4:12" ht="72" hidden="1" customHeight="1" x14ac:dyDescent="0.25">
      <c r="D19" s="8"/>
      <c r="E19" s="12"/>
      <c r="F19" s="1"/>
      <c r="G19" s="7"/>
      <c r="H19" s="7"/>
      <c r="I19" s="1"/>
      <c r="J19" s="10"/>
      <c r="K19" s="10"/>
      <c r="L19" s="48">
        <f>+Tabla13[[#This Row],[Medición]]*Tabla13[[#This Row],[Unitario]]</f>
        <v>0</v>
      </c>
    </row>
    <row r="20" spans="4:12" ht="72" hidden="1" customHeight="1" x14ac:dyDescent="0.25">
      <c r="D20" s="8"/>
      <c r="E20" s="7"/>
      <c r="F20" s="3"/>
      <c r="G20" s="7"/>
      <c r="H20" s="7"/>
      <c r="I20" s="3"/>
      <c r="J20" s="10"/>
      <c r="K20" s="10"/>
      <c r="L20" s="48">
        <f>+Tabla13[[#This Row],[Medición]]*Tabla13[[#This Row],[Unitario]]</f>
        <v>0</v>
      </c>
    </row>
    <row r="21" spans="4:12" ht="72" hidden="1" customHeight="1" x14ac:dyDescent="0.25">
      <c r="D21" s="8"/>
      <c r="E21" s="7"/>
      <c r="F21" s="3"/>
      <c r="G21" s="7"/>
      <c r="H21" s="7"/>
      <c r="I21" s="3"/>
      <c r="J21" s="10"/>
      <c r="K21" s="10"/>
      <c r="L21" s="48">
        <f>+Tabla13[[#This Row],[Medición]]*Tabla13[[#This Row],[Unitario]]</f>
        <v>0</v>
      </c>
    </row>
    <row r="22" spans="4:12" ht="72" hidden="1" customHeight="1" x14ac:dyDescent="0.25">
      <c r="D22" s="8"/>
      <c r="E22" s="12"/>
      <c r="F22" s="3"/>
      <c r="G22" s="7"/>
      <c r="H22" s="7"/>
      <c r="I22" s="3"/>
      <c r="J22" s="10"/>
      <c r="K22" s="10"/>
      <c r="L22" s="48">
        <f>+Tabla13[[#This Row],[Medición]]*Tabla13[[#This Row],[Unitario]]</f>
        <v>0</v>
      </c>
    </row>
    <row r="23" spans="4:12" ht="72" hidden="1" customHeight="1" x14ac:dyDescent="0.25">
      <c r="D23" s="8"/>
      <c r="E23" s="7"/>
      <c r="F23" s="3"/>
      <c r="G23" s="7"/>
      <c r="H23" s="7"/>
      <c r="I23" s="3"/>
      <c r="J23" s="10"/>
      <c r="K23" s="10"/>
      <c r="L23" s="48"/>
    </row>
    <row r="24" spans="4:12" ht="72" customHeight="1" x14ac:dyDescent="0.25">
      <c r="D24" s="49"/>
      <c r="E24" s="50"/>
      <c r="F24" s="51"/>
      <c r="G24" s="52"/>
      <c r="H24" s="52"/>
      <c r="I24" s="51"/>
      <c r="J24" s="53"/>
      <c r="K24" s="53"/>
      <c r="L24" s="54"/>
    </row>
    <row r="25" spans="4:12" ht="12.6" thickBot="1" x14ac:dyDescent="0.3"/>
    <row r="26" spans="4:12" x14ac:dyDescent="0.25">
      <c r="J26" s="55" t="s">
        <v>11</v>
      </c>
      <c r="K26" s="56"/>
      <c r="L26" s="57">
        <f>SUM(Tabla13[Estimación Prespuestaria])</f>
        <v>5952</v>
      </c>
    </row>
    <row r="27" spans="4:12" x14ac:dyDescent="0.25">
      <c r="J27" s="58"/>
      <c r="K27" s="59" t="s">
        <v>6</v>
      </c>
      <c r="L27" s="60">
        <f ca="1">+SUMIF(Tabla13[[#All],[Prioridad]:[Estimación Prespuestaria]],K27,Tabla13[[#All],[Estimación Prespuestaria]])</f>
        <v>0</v>
      </c>
    </row>
    <row r="28" spans="4:12" x14ac:dyDescent="0.25">
      <c r="J28" s="61"/>
      <c r="K28" s="59" t="s">
        <v>8</v>
      </c>
      <c r="L28" s="62">
        <f ca="1">+SUMIF(Tabla13[[#All],[Prioridad]:[Estimación Prespuestaria]],K28,Tabla13[[#All],[Estimación Prespuestaria]])</f>
        <v>5952</v>
      </c>
    </row>
    <row r="29" spans="4:12" x14ac:dyDescent="0.25">
      <c r="J29" s="61"/>
      <c r="K29" s="59" t="s">
        <v>9</v>
      </c>
      <c r="L29" s="62">
        <f ca="1">+SUMIF(Tabla13[[#All],[Prioridad]:[Estimación Prespuestaria]],K29,Tabla13[[#All],[Estimación Prespuestaria]])</f>
        <v>0</v>
      </c>
    </row>
    <row r="30" spans="4:12" x14ac:dyDescent="0.25">
      <c r="J30" s="61"/>
      <c r="K30" s="59" t="s">
        <v>5</v>
      </c>
      <c r="L30" s="62">
        <f ca="1">+SUMIF(Tabla13[[#All],[Prioridad]:[Estimación Prespuestaria]],K30,Tabla13[[#All],[Estimación Prespuestaria]])</f>
        <v>0</v>
      </c>
    </row>
    <row r="31" spans="4:12" ht="12.6" thickBot="1" x14ac:dyDescent="0.3">
      <c r="J31" s="63"/>
      <c r="K31" s="64"/>
      <c r="L31" s="65"/>
    </row>
  </sheetData>
  <conditionalFormatting sqref="F11 F20:F24 F15:F18">
    <cfRule type="containsText" dxfId="268" priority="53" operator="containsText" text="SÍ">
      <formula>NOT(ISERROR(SEARCH("SÍ",F11)))</formula>
    </cfRule>
    <cfRule type="containsText" dxfId="267" priority="54" operator="containsText" text="NO">
      <formula>NOT(ISERROR(SEARCH("NO",F11)))</formula>
    </cfRule>
  </conditionalFormatting>
  <conditionalFormatting sqref="F10:F11">
    <cfRule type="containsText" dxfId="266" priority="51" operator="containsText" text="SÍ">
      <formula>NOT(ISERROR(SEARCH("SÍ",F10)))</formula>
    </cfRule>
    <cfRule type="containsText" dxfId="265" priority="52" operator="containsText" text="NO">
      <formula>NOT(ISERROR(SEARCH("NO",F10)))</formula>
    </cfRule>
  </conditionalFormatting>
  <conditionalFormatting sqref="F19">
    <cfRule type="containsText" dxfId="264" priority="49" operator="containsText" text="SÍ">
      <formula>NOT(ISERROR(SEARCH("SÍ",F19)))</formula>
    </cfRule>
    <cfRule type="containsText" dxfId="263" priority="50" operator="containsText" text="NO">
      <formula>NOT(ISERROR(SEARCH("NO",F19)))</formula>
    </cfRule>
  </conditionalFormatting>
  <conditionalFormatting sqref="I16:I24 I10:I11">
    <cfRule type="containsText" dxfId="262" priority="45" operator="containsText" text="Baja">
      <formula>NOT(ISERROR(SEARCH("Baja",I10)))</formula>
    </cfRule>
    <cfRule type="containsText" dxfId="261" priority="46" operator="containsText" text="Media">
      <formula>NOT(ISERROR(SEARCH("Media",I10)))</formula>
    </cfRule>
    <cfRule type="containsText" dxfId="260" priority="47" operator="containsText" text="Alta">
      <formula>NOT(ISERROR(SEARCH("Alta",I10)))</formula>
    </cfRule>
    <cfRule type="containsText" dxfId="259" priority="48" operator="containsText" text="No procede">
      <formula>NOT(ISERROR(SEARCH("No procede",I10)))</formula>
    </cfRule>
  </conditionalFormatting>
  <conditionalFormatting sqref="I15">
    <cfRule type="containsText" dxfId="258" priority="33" operator="containsText" text="Baja">
      <formula>NOT(ISERROR(SEARCH("Baja",I15)))</formula>
    </cfRule>
    <cfRule type="containsText" dxfId="257" priority="34" operator="containsText" text="Media">
      <formula>NOT(ISERROR(SEARCH("Media",I15)))</formula>
    </cfRule>
    <cfRule type="containsText" dxfId="256" priority="35" operator="containsText" text="Alta">
      <formula>NOT(ISERROR(SEARCH("Alta",I15)))</formula>
    </cfRule>
    <cfRule type="containsText" dxfId="255" priority="36" operator="containsText" text="No procede">
      <formula>NOT(ISERROR(SEARCH("No procede",I15)))</formula>
    </cfRule>
  </conditionalFormatting>
  <conditionalFormatting sqref="F12:F15">
    <cfRule type="containsText" dxfId="254" priority="31" operator="containsText" text="SÍ">
      <formula>NOT(ISERROR(SEARCH("SÍ",F12)))</formula>
    </cfRule>
    <cfRule type="containsText" dxfId="253" priority="32" operator="containsText" text="NO">
      <formula>NOT(ISERROR(SEARCH("NO",F12)))</formula>
    </cfRule>
  </conditionalFormatting>
  <conditionalFormatting sqref="F12:F15">
    <cfRule type="containsText" dxfId="252" priority="29" operator="containsText" text="SÍ">
      <formula>NOT(ISERROR(SEARCH("SÍ",F12)))</formula>
    </cfRule>
    <cfRule type="containsText" dxfId="251" priority="30" operator="containsText" text="NO">
      <formula>NOT(ISERROR(SEARCH("NO",F12)))</formula>
    </cfRule>
  </conditionalFormatting>
  <conditionalFormatting sqref="I12:I15">
    <cfRule type="containsText" dxfId="250" priority="25" operator="containsText" text="Baja">
      <formula>NOT(ISERROR(SEARCH("Baja",I12)))</formula>
    </cfRule>
    <cfRule type="containsText" dxfId="249" priority="26" operator="containsText" text="Media">
      <formula>NOT(ISERROR(SEARCH("Media",I12)))</formula>
    </cfRule>
    <cfRule type="containsText" dxfId="248" priority="27" operator="containsText" text="Alta">
      <formula>NOT(ISERROR(SEARCH("Alta",I12)))</formula>
    </cfRule>
    <cfRule type="containsText" dxfId="247" priority="28" operator="containsText" text="No procede">
      <formula>NOT(ISERROR(SEARCH("No procede",I12)))</formula>
    </cfRule>
  </conditionalFormatting>
  <conditionalFormatting sqref="F13">
    <cfRule type="containsText" dxfId="246" priority="23" operator="containsText" text="SÍ">
      <formula>NOT(ISERROR(SEARCH("SÍ",F13)))</formula>
    </cfRule>
    <cfRule type="containsText" dxfId="245" priority="24" operator="containsText" text="NO">
      <formula>NOT(ISERROR(SEARCH("NO",F13)))</formula>
    </cfRule>
  </conditionalFormatting>
  <conditionalFormatting sqref="F13">
    <cfRule type="containsText" dxfId="244" priority="21" operator="containsText" text="SÍ">
      <formula>NOT(ISERROR(SEARCH("SÍ",F13)))</formula>
    </cfRule>
    <cfRule type="containsText" dxfId="243" priority="22" operator="containsText" text="NO">
      <formula>NOT(ISERROR(SEARCH("NO",F13)))</formula>
    </cfRule>
  </conditionalFormatting>
  <conditionalFormatting sqref="I13">
    <cfRule type="containsText" dxfId="242" priority="17" operator="containsText" text="Baja">
      <formula>NOT(ISERROR(SEARCH("Baja",I13)))</formula>
    </cfRule>
    <cfRule type="containsText" dxfId="241" priority="18" operator="containsText" text="Media">
      <formula>NOT(ISERROR(SEARCH("Media",I13)))</formula>
    </cfRule>
    <cfRule type="containsText" dxfId="240" priority="19" operator="containsText" text="Alta">
      <formula>NOT(ISERROR(SEARCH("Alta",I13)))</formula>
    </cfRule>
    <cfRule type="containsText" dxfId="239" priority="20" operator="containsText" text="No procede">
      <formula>NOT(ISERROR(SEARCH("No procede",I13)))</formula>
    </cfRule>
  </conditionalFormatting>
  <conditionalFormatting sqref="F14">
    <cfRule type="containsText" dxfId="238" priority="15" operator="containsText" text="SÍ">
      <formula>NOT(ISERROR(SEARCH("SÍ",F14)))</formula>
    </cfRule>
    <cfRule type="containsText" dxfId="237" priority="16" operator="containsText" text="NO">
      <formula>NOT(ISERROR(SEARCH("NO",F14)))</formula>
    </cfRule>
  </conditionalFormatting>
  <conditionalFormatting sqref="F14">
    <cfRule type="containsText" dxfId="236" priority="13" operator="containsText" text="SÍ">
      <formula>NOT(ISERROR(SEARCH("SÍ",F14)))</formula>
    </cfRule>
    <cfRule type="containsText" dxfId="235" priority="14" operator="containsText" text="NO">
      <formula>NOT(ISERROR(SEARCH("NO",F14)))</formula>
    </cfRule>
  </conditionalFormatting>
  <conditionalFormatting sqref="I14">
    <cfRule type="containsText" dxfId="234" priority="9" operator="containsText" text="Baja">
      <formula>NOT(ISERROR(SEARCH("Baja",I14)))</formula>
    </cfRule>
    <cfRule type="containsText" dxfId="233" priority="10" operator="containsText" text="Media">
      <formula>NOT(ISERROR(SEARCH("Media",I14)))</formula>
    </cfRule>
    <cfRule type="containsText" dxfId="232" priority="11" operator="containsText" text="Alta">
      <formula>NOT(ISERROR(SEARCH("Alta",I14)))</formula>
    </cfRule>
    <cfRule type="containsText" dxfId="231" priority="12" operator="containsText" text="No procede">
      <formula>NOT(ISERROR(SEARCH("No procede",I14)))</formula>
    </cfRule>
  </conditionalFormatting>
  <conditionalFormatting sqref="K27:K29">
    <cfRule type="containsText" dxfId="230" priority="5" operator="containsText" text="Baja">
      <formula>NOT(ISERROR(SEARCH("Baja",K27)))</formula>
    </cfRule>
    <cfRule type="containsText" dxfId="229" priority="6" operator="containsText" text="Media">
      <formula>NOT(ISERROR(SEARCH("Media",K27)))</formula>
    </cfRule>
    <cfRule type="containsText" dxfId="228" priority="7" operator="containsText" text="Alta">
      <formula>NOT(ISERROR(SEARCH("Alta",K27)))</formula>
    </cfRule>
    <cfRule type="containsText" dxfId="227" priority="8" operator="containsText" text="No procede">
      <formula>NOT(ISERROR(SEARCH("No procede",K27)))</formula>
    </cfRule>
  </conditionalFormatting>
  <conditionalFormatting sqref="K30">
    <cfRule type="containsText" dxfId="226" priority="1" operator="containsText" text="Baja">
      <formula>NOT(ISERROR(SEARCH("Baja",K30)))</formula>
    </cfRule>
    <cfRule type="containsText" dxfId="225" priority="2" operator="containsText" text="Media">
      <formula>NOT(ISERROR(SEARCH("Media",K30)))</formula>
    </cfRule>
    <cfRule type="containsText" dxfId="224" priority="3" operator="containsText" text="Alta">
      <formula>NOT(ISERROR(SEARCH("Alta",K30)))</formula>
    </cfRule>
    <cfRule type="containsText" dxfId="223" priority="4" operator="containsText" text="No procede">
      <formula>NOT(ISERROR(SEARCH("No procede",K30)))</formula>
    </cfRule>
  </conditionalFormatting>
  <pageMargins left="0.7" right="0.7" top="0.75" bottom="0.75" header="0.3" footer="0.3"/>
  <pageSetup paperSize="9" scale="53" fitToHeight="0" orientation="portrait" r:id="rId1"/>
  <headerFooter>
    <oddHeader>&amp;L&amp;F&amp;R&amp;A</oddHeader>
    <oddFooter>&amp;L&amp;P - &amp;N&amp;R&amp;D</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L31"/>
  <sheetViews>
    <sheetView topLeftCell="A15" zoomScale="120" zoomScaleNormal="120" workbookViewId="0">
      <selection activeCell="J26" sqref="J26:L31"/>
    </sheetView>
  </sheetViews>
  <sheetFormatPr baseColWidth="10" defaultColWidth="11.44140625" defaultRowHeight="12" x14ac:dyDescent="0.25"/>
  <cols>
    <col min="1" max="3" width="11.44140625" style="2"/>
    <col min="4" max="4" width="13.44140625" style="2" hidden="1" customWidth="1"/>
    <col min="5" max="5" width="24" style="13" customWidth="1"/>
    <col min="6" max="6" width="14.109375" style="4" customWidth="1"/>
    <col min="7" max="8" width="29.5546875" style="14" customWidth="1"/>
    <col min="9" max="9" width="13" style="2" customWidth="1"/>
    <col min="10" max="10" width="11.44140625" style="9" bestFit="1" customWidth="1"/>
    <col min="11" max="11" width="12.5546875" style="9" bestFit="1" customWidth="1"/>
    <col min="12" max="12" width="14.6640625" style="5" bestFit="1" customWidth="1"/>
    <col min="13" max="16384" width="11.44140625" style="2"/>
  </cols>
  <sheetData>
    <row r="2" spans="4:12" x14ac:dyDescent="0.25">
      <c r="H2" s="14" t="s">
        <v>7</v>
      </c>
      <c r="I2" s="2" t="s">
        <v>6</v>
      </c>
    </row>
    <row r="3" spans="4:12" x14ac:dyDescent="0.25">
      <c r="I3" s="2" t="s">
        <v>8</v>
      </c>
    </row>
    <row r="4" spans="4:12" x14ac:dyDescent="0.25">
      <c r="I4" s="2" t="s">
        <v>9</v>
      </c>
    </row>
    <row r="5" spans="4:12" x14ac:dyDescent="0.25">
      <c r="I5" s="2" t="s">
        <v>5</v>
      </c>
    </row>
    <row r="9" spans="4:12" ht="72" customHeight="1" x14ac:dyDescent="0.25">
      <c r="D9" s="76" t="s">
        <v>28</v>
      </c>
      <c r="E9" s="77" t="s">
        <v>52</v>
      </c>
      <c r="F9" s="78" t="s">
        <v>0</v>
      </c>
      <c r="G9" s="79" t="s">
        <v>1</v>
      </c>
      <c r="H9" s="79" t="s">
        <v>2</v>
      </c>
      <c r="I9" s="79" t="s">
        <v>3</v>
      </c>
      <c r="J9" s="80" t="s">
        <v>10</v>
      </c>
      <c r="K9" s="80" t="s">
        <v>89</v>
      </c>
      <c r="L9" s="81" t="s">
        <v>4</v>
      </c>
    </row>
    <row r="10" spans="4:12" ht="132" x14ac:dyDescent="0.25">
      <c r="D10" s="82"/>
      <c r="E10" s="12" t="s">
        <v>30</v>
      </c>
      <c r="F10" s="1"/>
      <c r="G10" s="7" t="s">
        <v>29</v>
      </c>
      <c r="H10" s="7" t="s">
        <v>31</v>
      </c>
      <c r="I10" s="3" t="s">
        <v>6</v>
      </c>
      <c r="J10" s="10">
        <v>17</v>
      </c>
      <c r="K10" s="10">
        <v>300</v>
      </c>
      <c r="L10" s="83">
        <f>+Tabla1[[#This Row],[Medición]]*Tabla1[[#This Row],[Unitario]]</f>
        <v>5100</v>
      </c>
    </row>
    <row r="11" spans="4:12" ht="72" customHeight="1" x14ac:dyDescent="0.25">
      <c r="D11" s="82"/>
      <c r="E11" s="12" t="s">
        <v>32</v>
      </c>
      <c r="F11" s="3"/>
      <c r="G11" s="7" t="s">
        <v>33</v>
      </c>
      <c r="H11" s="7" t="s">
        <v>5</v>
      </c>
      <c r="I11" s="3"/>
      <c r="J11" s="10"/>
      <c r="K11" s="10"/>
      <c r="L11" s="83">
        <f>+Tabla1[[#This Row],[Medición]]*Tabla1[[#This Row],[Unitario]]</f>
        <v>0</v>
      </c>
    </row>
    <row r="12" spans="4:12" ht="72" customHeight="1" x14ac:dyDescent="0.25">
      <c r="D12" s="82"/>
      <c r="E12" s="12" t="s">
        <v>34</v>
      </c>
      <c r="F12" s="3"/>
      <c r="G12" s="7" t="s">
        <v>36</v>
      </c>
      <c r="H12" s="7" t="s">
        <v>5</v>
      </c>
      <c r="I12" s="3"/>
      <c r="J12" s="10"/>
      <c r="K12" s="10"/>
      <c r="L12" s="83">
        <f>+Tabla1[[#This Row],[Medición]]*Tabla1[[#This Row],[Unitario]]</f>
        <v>0</v>
      </c>
    </row>
    <row r="13" spans="4:12" ht="72" customHeight="1" x14ac:dyDescent="0.25">
      <c r="D13" s="82"/>
      <c r="E13" s="12" t="s">
        <v>35</v>
      </c>
      <c r="F13" s="3"/>
      <c r="G13" s="7" t="s">
        <v>37</v>
      </c>
      <c r="H13" s="7" t="s">
        <v>5</v>
      </c>
      <c r="I13" s="3"/>
      <c r="J13" s="10"/>
      <c r="K13" s="10"/>
      <c r="L13" s="83">
        <f>+Tabla1[[#This Row],[Medición]]*Tabla1[[#This Row],[Unitario]]</f>
        <v>0</v>
      </c>
    </row>
    <row r="14" spans="4:12" ht="72" customHeight="1" x14ac:dyDescent="0.25">
      <c r="D14" s="82"/>
      <c r="E14" s="12" t="s">
        <v>38</v>
      </c>
      <c r="F14" s="3"/>
      <c r="G14" s="7"/>
      <c r="H14" s="7"/>
      <c r="I14" s="3"/>
      <c r="J14" s="10"/>
      <c r="K14" s="10"/>
      <c r="L14" s="83">
        <f>+Tabla1[[#This Row],[Medición]]*Tabla1[[#This Row],[Unitario]]</f>
        <v>0</v>
      </c>
    </row>
    <row r="15" spans="4:12" ht="72" customHeight="1" x14ac:dyDescent="0.25">
      <c r="D15" s="82"/>
      <c r="E15" s="7" t="s">
        <v>39</v>
      </c>
      <c r="F15" s="3"/>
      <c r="G15" s="7" t="s">
        <v>47</v>
      </c>
      <c r="H15" s="7" t="s">
        <v>40</v>
      </c>
      <c r="I15" s="3" t="s">
        <v>8</v>
      </c>
      <c r="J15" s="10">
        <v>2</v>
      </c>
      <c r="K15" s="10">
        <v>150</v>
      </c>
      <c r="L15" s="83">
        <f>+Tabla1[[#This Row],[Medición]]*Tabla1[[#This Row],[Unitario]]</f>
        <v>300</v>
      </c>
    </row>
    <row r="16" spans="4:12" ht="72" customHeight="1" x14ac:dyDescent="0.25">
      <c r="D16" s="82"/>
      <c r="E16" s="7" t="s">
        <v>42</v>
      </c>
      <c r="F16" s="1"/>
      <c r="G16" s="7" t="s">
        <v>48</v>
      </c>
      <c r="H16" s="7" t="s">
        <v>41</v>
      </c>
      <c r="I16" s="3" t="s">
        <v>9</v>
      </c>
      <c r="J16" s="10">
        <v>4</v>
      </c>
      <c r="K16" s="10">
        <v>150</v>
      </c>
      <c r="L16" s="83">
        <f>+Tabla1[[#This Row],[Medición]]*Tabla1[[#This Row],[Unitario]]</f>
        <v>600</v>
      </c>
    </row>
    <row r="17" spans="4:12" ht="72" customHeight="1" x14ac:dyDescent="0.25">
      <c r="D17" s="82"/>
      <c r="E17" s="7" t="s">
        <v>44</v>
      </c>
      <c r="F17" s="3"/>
      <c r="G17" s="7" t="s">
        <v>49</v>
      </c>
      <c r="H17" s="7" t="s">
        <v>43</v>
      </c>
      <c r="I17" s="3" t="s">
        <v>6</v>
      </c>
      <c r="J17" s="10">
        <v>1</v>
      </c>
      <c r="K17" s="10">
        <v>950</v>
      </c>
      <c r="L17" s="83">
        <f>+Tabla1[[#This Row],[Medición]]*Tabla1[[#This Row],[Unitario]]</f>
        <v>950</v>
      </c>
    </row>
    <row r="18" spans="4:12" ht="72" customHeight="1" x14ac:dyDescent="0.25">
      <c r="D18" s="82"/>
      <c r="E18" s="7" t="s">
        <v>45</v>
      </c>
      <c r="F18" s="3"/>
      <c r="G18" s="7" t="s">
        <v>46</v>
      </c>
      <c r="H18" s="7" t="s">
        <v>5</v>
      </c>
      <c r="I18" s="3"/>
      <c r="J18" s="10"/>
      <c r="K18" s="10"/>
      <c r="L18" s="83">
        <f>+Tabla1[[#This Row],[Medición]]*Tabla1[[#This Row],[Unitario]]</f>
        <v>0</v>
      </c>
    </row>
    <row r="19" spans="4:12" ht="72" hidden="1" customHeight="1" x14ac:dyDescent="0.25">
      <c r="D19" s="82"/>
      <c r="E19" s="12"/>
      <c r="F19" s="1"/>
      <c r="G19" s="7"/>
      <c r="H19" s="7"/>
      <c r="I19" s="1"/>
      <c r="J19" s="10"/>
      <c r="K19" s="10"/>
      <c r="L19" s="83">
        <f>+Tabla1[[#This Row],[Medición]]*Tabla1[[#This Row],[Unitario]]</f>
        <v>0</v>
      </c>
    </row>
    <row r="20" spans="4:12" ht="72" hidden="1" customHeight="1" x14ac:dyDescent="0.25">
      <c r="D20" s="82"/>
      <c r="E20" s="7"/>
      <c r="F20" s="3"/>
      <c r="G20" s="7"/>
      <c r="H20" s="7"/>
      <c r="I20" s="3"/>
      <c r="J20" s="10"/>
      <c r="K20" s="10"/>
      <c r="L20" s="83">
        <f>+Tabla1[[#This Row],[Medición]]*Tabla1[[#This Row],[Unitario]]</f>
        <v>0</v>
      </c>
    </row>
    <row r="21" spans="4:12" ht="72" hidden="1" customHeight="1" x14ac:dyDescent="0.25">
      <c r="D21" s="82"/>
      <c r="E21" s="7"/>
      <c r="F21" s="3"/>
      <c r="G21" s="7"/>
      <c r="H21" s="7"/>
      <c r="I21" s="3"/>
      <c r="J21" s="10"/>
      <c r="K21" s="10"/>
      <c r="L21" s="83">
        <f>+Tabla1[[#This Row],[Medición]]*Tabla1[[#This Row],[Unitario]]</f>
        <v>0</v>
      </c>
    </row>
    <row r="22" spans="4:12" ht="72" customHeight="1" x14ac:dyDescent="0.25">
      <c r="D22" s="84"/>
      <c r="E22" s="85"/>
      <c r="F22" s="86"/>
      <c r="G22" s="87"/>
      <c r="H22" s="87"/>
      <c r="I22" s="86"/>
      <c r="J22" s="88"/>
      <c r="K22" s="88"/>
      <c r="L22" s="89">
        <f>+Tabla1[[#This Row],[Medición]]*Tabla1[[#This Row],[Unitario]]</f>
        <v>0</v>
      </c>
    </row>
    <row r="23" spans="4:12" ht="72" hidden="1" customHeight="1" x14ac:dyDescent="0.25">
      <c r="D23" s="71"/>
      <c r="E23" s="72"/>
      <c r="F23" s="73"/>
      <c r="G23" s="72"/>
      <c r="H23" s="72"/>
      <c r="I23" s="73"/>
      <c r="J23" s="74"/>
      <c r="K23" s="74"/>
      <c r="L23" s="75"/>
    </row>
    <row r="24" spans="4:12" ht="72" hidden="1" customHeight="1" x14ac:dyDescent="0.25">
      <c r="D24" s="6"/>
      <c r="E24" s="12"/>
      <c r="F24" s="1"/>
      <c r="G24" s="7"/>
      <c r="H24" s="7"/>
      <c r="I24" s="1"/>
      <c r="J24" s="10"/>
      <c r="K24" s="10"/>
      <c r="L24" s="11"/>
    </row>
    <row r="25" spans="4:12" ht="12.6" thickBot="1" x14ac:dyDescent="0.3"/>
    <row r="26" spans="4:12" x14ac:dyDescent="0.25">
      <c r="J26" s="55" t="s">
        <v>11</v>
      </c>
      <c r="K26" s="56"/>
      <c r="L26" s="57">
        <f>SUM(Tabla1[Estimación Prespuestaria])</f>
        <v>6950</v>
      </c>
    </row>
    <row r="27" spans="4:12" x14ac:dyDescent="0.25">
      <c r="J27" s="58"/>
      <c r="K27" s="59" t="s">
        <v>6</v>
      </c>
      <c r="L27" s="60">
        <f ca="1">+SUMIF(Tabla1[[#All],[Prioridad]:[Estimación Prespuestaria]],K27,Tabla1[[#All],[Estimación Prespuestaria]])</f>
        <v>6050</v>
      </c>
    </row>
    <row r="28" spans="4:12" x14ac:dyDescent="0.25">
      <c r="J28" s="61"/>
      <c r="K28" s="59" t="s">
        <v>8</v>
      </c>
      <c r="L28" s="62">
        <f ca="1">+SUMIF(Tabla1[[#All],[Prioridad]:[Estimación Prespuestaria]],K28,Tabla1[[#All],[Estimación Prespuestaria]])</f>
        <v>300</v>
      </c>
    </row>
    <row r="29" spans="4:12" x14ac:dyDescent="0.25">
      <c r="J29" s="61"/>
      <c r="K29" s="59" t="s">
        <v>9</v>
      </c>
      <c r="L29" s="62">
        <f ca="1">+SUMIF(Tabla1[[#All],[Prioridad]:[Estimación Prespuestaria]],K29,Tabla1[[#All],[Estimación Prespuestaria]])</f>
        <v>600</v>
      </c>
    </row>
    <row r="30" spans="4:12" x14ac:dyDescent="0.25">
      <c r="J30" s="61"/>
      <c r="K30" s="59" t="s">
        <v>5</v>
      </c>
      <c r="L30" s="62">
        <f ca="1">+SUMIF(Tabla1[[#All],[Prioridad]:[Estimación Prespuestaria]],K30,Tabla1[[#All],[Estimación Prespuestaria]])</f>
        <v>0</v>
      </c>
    </row>
    <row r="31" spans="4:12" ht="12.6" thickBot="1" x14ac:dyDescent="0.3">
      <c r="J31" s="63"/>
      <c r="K31" s="64"/>
      <c r="L31" s="65"/>
    </row>
  </sheetData>
  <conditionalFormatting sqref="F11 F20:F24 F15:F18">
    <cfRule type="containsText" dxfId="208" priority="87" operator="containsText" text="SÍ">
      <formula>NOT(ISERROR(SEARCH("SÍ",F11)))</formula>
    </cfRule>
    <cfRule type="containsText" dxfId="207" priority="88" operator="containsText" text="NO">
      <formula>NOT(ISERROR(SEARCH("NO",F11)))</formula>
    </cfRule>
  </conditionalFormatting>
  <conditionalFormatting sqref="F10:F11">
    <cfRule type="containsText" dxfId="206" priority="85" operator="containsText" text="SÍ">
      <formula>NOT(ISERROR(SEARCH("SÍ",F10)))</formula>
    </cfRule>
    <cfRule type="containsText" dxfId="205" priority="86" operator="containsText" text="NO">
      <formula>NOT(ISERROR(SEARCH("NO",F10)))</formula>
    </cfRule>
  </conditionalFormatting>
  <conditionalFormatting sqref="F19">
    <cfRule type="containsText" dxfId="204" priority="83" operator="containsText" text="SÍ">
      <formula>NOT(ISERROR(SEARCH("SÍ",F19)))</formula>
    </cfRule>
    <cfRule type="containsText" dxfId="203" priority="84" operator="containsText" text="NO">
      <formula>NOT(ISERROR(SEARCH("NO",F19)))</formula>
    </cfRule>
  </conditionalFormatting>
  <conditionalFormatting sqref="I10:I11 I16:I24">
    <cfRule type="containsText" dxfId="202" priority="77" operator="containsText" text="Baja">
      <formula>NOT(ISERROR(SEARCH("Baja",I10)))</formula>
    </cfRule>
    <cfRule type="containsText" dxfId="201" priority="78" operator="containsText" text="Media">
      <formula>NOT(ISERROR(SEARCH("Media",I10)))</formula>
    </cfRule>
    <cfRule type="containsText" dxfId="200" priority="79" operator="containsText" text="Alta">
      <formula>NOT(ISERROR(SEARCH("Alta",I10)))</formula>
    </cfRule>
    <cfRule type="containsText" dxfId="199" priority="80" operator="containsText" text="No procede">
      <formula>NOT(ISERROR(SEARCH("No procede",I10)))</formula>
    </cfRule>
  </conditionalFormatting>
  <conditionalFormatting sqref="I15">
    <cfRule type="containsText" dxfId="198" priority="65" operator="containsText" text="Baja">
      <formula>NOT(ISERROR(SEARCH("Baja",I15)))</formula>
    </cfRule>
    <cfRule type="containsText" dxfId="197" priority="66" operator="containsText" text="Media">
      <formula>NOT(ISERROR(SEARCH("Media",I15)))</formula>
    </cfRule>
    <cfRule type="containsText" dxfId="196" priority="67" operator="containsText" text="Alta">
      <formula>NOT(ISERROR(SEARCH("Alta",I15)))</formula>
    </cfRule>
    <cfRule type="containsText" dxfId="195" priority="68" operator="containsText" text="No procede">
      <formula>NOT(ISERROR(SEARCH("No procede",I15)))</formula>
    </cfRule>
  </conditionalFormatting>
  <conditionalFormatting sqref="I12">
    <cfRule type="containsText" dxfId="194" priority="57" operator="containsText" text="Baja">
      <formula>NOT(ISERROR(SEARCH("Baja",I12)))</formula>
    </cfRule>
    <cfRule type="containsText" dxfId="193" priority="58" operator="containsText" text="Media">
      <formula>NOT(ISERROR(SEARCH("Media",I12)))</formula>
    </cfRule>
    <cfRule type="containsText" dxfId="192" priority="59" operator="containsText" text="Alta">
      <formula>NOT(ISERROR(SEARCH("Alta",I12)))</formula>
    </cfRule>
    <cfRule type="containsText" dxfId="191" priority="60" operator="containsText" text="No procede">
      <formula>NOT(ISERROR(SEARCH("No procede",I12)))</formula>
    </cfRule>
  </conditionalFormatting>
  <conditionalFormatting sqref="F12">
    <cfRule type="containsText" dxfId="190" priority="35" operator="containsText" text="SÍ">
      <formula>NOT(ISERROR(SEARCH("SÍ",F12)))</formula>
    </cfRule>
    <cfRule type="containsText" dxfId="189" priority="36" operator="containsText" text="NO">
      <formula>NOT(ISERROR(SEARCH("NO",F12)))</formula>
    </cfRule>
  </conditionalFormatting>
  <conditionalFormatting sqref="F12">
    <cfRule type="containsText" dxfId="188" priority="33" operator="containsText" text="SÍ">
      <formula>NOT(ISERROR(SEARCH("SÍ",F12)))</formula>
    </cfRule>
    <cfRule type="containsText" dxfId="187" priority="34" operator="containsText" text="NO">
      <formula>NOT(ISERROR(SEARCH("NO",F12)))</formula>
    </cfRule>
  </conditionalFormatting>
  <conditionalFormatting sqref="I14">
    <cfRule type="containsText" dxfId="186" priority="29" operator="containsText" text="Baja">
      <formula>NOT(ISERROR(SEARCH("Baja",I14)))</formula>
    </cfRule>
    <cfRule type="containsText" dxfId="185" priority="30" operator="containsText" text="Media">
      <formula>NOT(ISERROR(SEARCH("Media",I14)))</formula>
    </cfRule>
    <cfRule type="containsText" dxfId="184" priority="31" operator="containsText" text="Alta">
      <formula>NOT(ISERROR(SEARCH("Alta",I14)))</formula>
    </cfRule>
    <cfRule type="containsText" dxfId="183" priority="32" operator="containsText" text="No procede">
      <formula>NOT(ISERROR(SEARCH("No procede",I14)))</formula>
    </cfRule>
  </conditionalFormatting>
  <conditionalFormatting sqref="F14">
    <cfRule type="containsText" dxfId="182" priority="27" operator="containsText" text="SÍ">
      <formula>NOT(ISERROR(SEARCH("SÍ",F14)))</formula>
    </cfRule>
    <cfRule type="containsText" dxfId="181" priority="28" operator="containsText" text="NO">
      <formula>NOT(ISERROR(SEARCH("NO",F14)))</formula>
    </cfRule>
  </conditionalFormatting>
  <conditionalFormatting sqref="F14">
    <cfRule type="containsText" dxfId="180" priority="25" operator="containsText" text="SÍ">
      <formula>NOT(ISERROR(SEARCH("SÍ",F14)))</formula>
    </cfRule>
    <cfRule type="containsText" dxfId="179" priority="26" operator="containsText" text="NO">
      <formula>NOT(ISERROR(SEARCH("NO",F14)))</formula>
    </cfRule>
  </conditionalFormatting>
  <conditionalFormatting sqref="I13">
    <cfRule type="containsText" dxfId="178" priority="21" operator="containsText" text="Baja">
      <formula>NOT(ISERROR(SEARCH("Baja",I13)))</formula>
    </cfRule>
    <cfRule type="containsText" dxfId="177" priority="22" operator="containsText" text="Media">
      <formula>NOT(ISERROR(SEARCH("Media",I13)))</formula>
    </cfRule>
    <cfRule type="containsText" dxfId="176" priority="23" operator="containsText" text="Alta">
      <formula>NOT(ISERROR(SEARCH("Alta",I13)))</formula>
    </cfRule>
    <cfRule type="containsText" dxfId="175" priority="24" operator="containsText" text="No procede">
      <formula>NOT(ISERROR(SEARCH("No procede",I13)))</formula>
    </cfRule>
  </conditionalFormatting>
  <conditionalFormatting sqref="F13">
    <cfRule type="containsText" dxfId="174" priority="19" operator="containsText" text="SÍ">
      <formula>NOT(ISERROR(SEARCH("SÍ",F13)))</formula>
    </cfRule>
    <cfRule type="containsText" dxfId="173" priority="20" operator="containsText" text="NO">
      <formula>NOT(ISERROR(SEARCH("NO",F13)))</formula>
    </cfRule>
  </conditionalFormatting>
  <conditionalFormatting sqref="F13">
    <cfRule type="containsText" dxfId="172" priority="17" operator="containsText" text="SÍ">
      <formula>NOT(ISERROR(SEARCH("SÍ",F13)))</formula>
    </cfRule>
    <cfRule type="containsText" dxfId="171" priority="18" operator="containsText" text="NO">
      <formula>NOT(ISERROR(SEARCH("NO",F13)))</formula>
    </cfRule>
  </conditionalFormatting>
  <conditionalFormatting sqref="I16">
    <cfRule type="containsText" dxfId="170" priority="13" operator="containsText" text="Baja">
      <formula>NOT(ISERROR(SEARCH("Baja",I16)))</formula>
    </cfRule>
    <cfRule type="containsText" dxfId="169" priority="14" operator="containsText" text="Media">
      <formula>NOT(ISERROR(SEARCH("Media",I16)))</formula>
    </cfRule>
    <cfRule type="containsText" dxfId="168" priority="15" operator="containsText" text="Alta">
      <formula>NOT(ISERROR(SEARCH("Alta",I16)))</formula>
    </cfRule>
    <cfRule type="containsText" dxfId="167" priority="16" operator="containsText" text="No procede">
      <formula>NOT(ISERROR(SEARCH("No procede",I16)))</formula>
    </cfRule>
  </conditionalFormatting>
  <conditionalFormatting sqref="I15">
    <cfRule type="containsText" dxfId="166" priority="9" operator="containsText" text="Baja">
      <formula>NOT(ISERROR(SEARCH("Baja",I15)))</formula>
    </cfRule>
    <cfRule type="containsText" dxfId="165" priority="10" operator="containsText" text="Media">
      <formula>NOT(ISERROR(SEARCH("Media",I15)))</formula>
    </cfRule>
    <cfRule type="containsText" dxfId="164" priority="11" operator="containsText" text="Alta">
      <formula>NOT(ISERROR(SEARCH("Alta",I15)))</formula>
    </cfRule>
    <cfRule type="containsText" dxfId="163" priority="12" operator="containsText" text="No procede">
      <formula>NOT(ISERROR(SEARCH("No procede",I15)))</formula>
    </cfRule>
  </conditionalFormatting>
  <conditionalFormatting sqref="K27:K29">
    <cfRule type="containsText" dxfId="162" priority="5" operator="containsText" text="Baja">
      <formula>NOT(ISERROR(SEARCH("Baja",K27)))</formula>
    </cfRule>
    <cfRule type="containsText" dxfId="161" priority="6" operator="containsText" text="Media">
      <formula>NOT(ISERROR(SEARCH("Media",K27)))</formula>
    </cfRule>
    <cfRule type="containsText" dxfId="160" priority="7" operator="containsText" text="Alta">
      <formula>NOT(ISERROR(SEARCH("Alta",K27)))</formula>
    </cfRule>
    <cfRule type="containsText" dxfId="159" priority="8" operator="containsText" text="No procede">
      <formula>NOT(ISERROR(SEARCH("No procede",K27)))</formula>
    </cfRule>
  </conditionalFormatting>
  <conditionalFormatting sqref="K30">
    <cfRule type="containsText" dxfId="158" priority="1" operator="containsText" text="Baja">
      <formula>NOT(ISERROR(SEARCH("Baja",K30)))</formula>
    </cfRule>
    <cfRule type="containsText" dxfId="157" priority="2" operator="containsText" text="Media">
      <formula>NOT(ISERROR(SEARCH("Media",K30)))</formula>
    </cfRule>
    <cfRule type="containsText" dxfId="156" priority="3" operator="containsText" text="Alta">
      <formula>NOT(ISERROR(SEARCH("Alta",K30)))</formula>
    </cfRule>
    <cfRule type="containsText" dxfId="155" priority="4" operator="containsText" text="No procede">
      <formula>NOT(ISERROR(SEARCH("No procede",K30)))</formula>
    </cfRule>
  </conditionalFormatting>
  <pageMargins left="0.7" right="0.7" top="0.75" bottom="0.75" header="0.3" footer="0.3"/>
  <pageSetup paperSize="9" scale="53" fitToHeight="0" orientation="portrait" r:id="rId1"/>
  <headerFooter>
    <oddHeader>&amp;L&amp;F&amp;R&amp;A</oddHeader>
    <oddFooter>&amp;L&amp;P - &amp;N&amp;R&amp;D</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L31"/>
  <sheetViews>
    <sheetView topLeftCell="A16" zoomScale="80" zoomScaleNormal="80" workbookViewId="0">
      <selection activeCell="G12" sqref="G12"/>
    </sheetView>
  </sheetViews>
  <sheetFormatPr baseColWidth="10" defaultColWidth="11.44140625" defaultRowHeight="12" x14ac:dyDescent="0.25"/>
  <cols>
    <col min="1" max="3" width="11.44140625" style="2"/>
    <col min="4" max="4" width="16.33203125" style="2" hidden="1" customWidth="1"/>
    <col min="5" max="5" width="24" style="13" customWidth="1"/>
    <col min="6" max="6" width="16.44140625" style="4" customWidth="1"/>
    <col min="7" max="8" width="29.5546875" style="14" customWidth="1"/>
    <col min="9" max="9" width="13" style="2" customWidth="1"/>
    <col min="10" max="10" width="11.44140625" style="9" bestFit="1" customWidth="1"/>
    <col min="11" max="11" width="12.5546875" style="9" bestFit="1" customWidth="1"/>
    <col min="12" max="12" width="15.88671875" style="5" customWidth="1"/>
    <col min="13" max="16384" width="11.44140625" style="2"/>
  </cols>
  <sheetData>
    <row r="2" spans="4:12" x14ac:dyDescent="0.25">
      <c r="H2" s="14" t="s">
        <v>7</v>
      </c>
      <c r="I2" s="2" t="s">
        <v>6</v>
      </c>
    </row>
    <row r="3" spans="4:12" x14ac:dyDescent="0.25">
      <c r="I3" s="2" t="s">
        <v>8</v>
      </c>
    </row>
    <row r="4" spans="4:12" x14ac:dyDescent="0.25">
      <c r="I4" s="2" t="s">
        <v>9</v>
      </c>
    </row>
    <row r="5" spans="4:12" x14ac:dyDescent="0.25">
      <c r="I5" s="2" t="s">
        <v>5</v>
      </c>
    </row>
    <row r="8" spans="4:12" ht="12.6" thickBot="1" x14ac:dyDescent="0.3"/>
    <row r="9" spans="4:12" ht="72" customHeight="1" x14ac:dyDescent="0.25">
      <c r="D9" s="66" t="s">
        <v>56</v>
      </c>
      <c r="E9" s="67" t="s">
        <v>57</v>
      </c>
      <c r="F9" s="68" t="s">
        <v>0</v>
      </c>
      <c r="G9" s="69" t="s">
        <v>1</v>
      </c>
      <c r="H9" s="69" t="s">
        <v>2</v>
      </c>
      <c r="I9" s="69" t="s">
        <v>3</v>
      </c>
      <c r="J9" s="41" t="s">
        <v>10</v>
      </c>
      <c r="K9" s="41" t="s">
        <v>89</v>
      </c>
      <c r="L9" s="70" t="s">
        <v>4</v>
      </c>
    </row>
    <row r="10" spans="4:12" ht="60" x14ac:dyDescent="0.25">
      <c r="D10" s="6"/>
      <c r="E10" s="12" t="s">
        <v>58</v>
      </c>
      <c r="F10" s="1"/>
      <c r="G10" s="7" t="s">
        <v>59</v>
      </c>
      <c r="H10" s="7" t="s">
        <v>60</v>
      </c>
      <c r="I10" s="3"/>
      <c r="J10" s="10"/>
      <c r="K10" s="10"/>
      <c r="L10" s="11">
        <f>+Tabla14[[#This Row],[Medición]]*Tabla14[[#This Row],[Unitario]]</f>
        <v>0</v>
      </c>
    </row>
    <row r="11" spans="4:12" ht="72" customHeight="1" x14ac:dyDescent="0.25">
      <c r="D11" s="6"/>
      <c r="E11" s="12" t="s">
        <v>61</v>
      </c>
      <c r="F11" s="1"/>
      <c r="G11" s="40" t="s">
        <v>62</v>
      </c>
      <c r="H11" s="7"/>
      <c r="I11" s="3"/>
      <c r="J11" s="10"/>
      <c r="K11" s="10"/>
      <c r="L11" s="11">
        <f>+Tabla14[[#This Row],[Medición]]*Tabla14[[#This Row],[Unitario]]</f>
        <v>0</v>
      </c>
    </row>
    <row r="12" spans="4:12" ht="84" x14ac:dyDescent="0.25">
      <c r="D12" s="6"/>
      <c r="E12" s="7" t="s">
        <v>63</v>
      </c>
      <c r="F12" s="1"/>
      <c r="G12" s="7" t="s">
        <v>64</v>
      </c>
      <c r="H12" s="7" t="s">
        <v>65</v>
      </c>
      <c r="I12" s="3" t="s">
        <v>6</v>
      </c>
      <c r="J12" s="10">
        <v>17</v>
      </c>
      <c r="K12" s="10">
        <v>175</v>
      </c>
      <c r="L12" s="11">
        <f>+Tabla14[[#This Row],[Medición]]*Tabla14[[#This Row],[Unitario]]</f>
        <v>2975</v>
      </c>
    </row>
    <row r="13" spans="4:12" ht="84" x14ac:dyDescent="0.25">
      <c r="D13" s="6"/>
      <c r="E13" s="7" t="s">
        <v>66</v>
      </c>
      <c r="F13" s="1"/>
      <c r="G13" s="7" t="s">
        <v>67</v>
      </c>
      <c r="H13" s="7" t="s">
        <v>65</v>
      </c>
      <c r="I13" s="3" t="s">
        <v>6</v>
      </c>
      <c r="J13" s="10">
        <v>17</v>
      </c>
      <c r="K13" s="10">
        <v>165</v>
      </c>
      <c r="L13" s="11">
        <f>+Tabla14[[#This Row],[Medición]]*Tabla14[[#This Row],[Unitario]]</f>
        <v>2805</v>
      </c>
    </row>
    <row r="14" spans="4:12" ht="84" x14ac:dyDescent="0.25">
      <c r="D14" s="6"/>
      <c r="E14" s="7" t="s">
        <v>68</v>
      </c>
      <c r="F14" s="1"/>
      <c r="G14" s="7" t="s">
        <v>67</v>
      </c>
      <c r="H14" s="7" t="s">
        <v>69</v>
      </c>
      <c r="I14" s="3" t="s">
        <v>6</v>
      </c>
      <c r="J14" s="10">
        <v>17</v>
      </c>
      <c r="K14" s="10">
        <v>190</v>
      </c>
      <c r="L14" s="11">
        <f>+Tabla14[[#This Row],[Medición]]*Tabla14[[#This Row],[Unitario]]</f>
        <v>3230</v>
      </c>
    </row>
    <row r="15" spans="4:12" ht="84" x14ac:dyDescent="0.25">
      <c r="D15" s="8"/>
      <c r="E15" s="7" t="s">
        <v>70</v>
      </c>
      <c r="F15" s="3"/>
      <c r="G15" s="7" t="s">
        <v>71</v>
      </c>
      <c r="H15" s="7" t="s">
        <v>72</v>
      </c>
      <c r="I15" s="3" t="s">
        <v>6</v>
      </c>
      <c r="J15" s="10">
        <v>17</v>
      </c>
      <c r="K15" s="10">
        <v>50</v>
      </c>
      <c r="L15" s="11">
        <f>+Tabla14[[#This Row],[Medición]]*Tabla14[[#This Row],[Unitario]]</f>
        <v>850</v>
      </c>
    </row>
    <row r="16" spans="4:12" ht="132" x14ac:dyDescent="0.25">
      <c r="D16" s="6"/>
      <c r="E16" s="12"/>
      <c r="F16" s="1"/>
      <c r="G16" s="7"/>
      <c r="H16" s="7" t="s">
        <v>73</v>
      </c>
      <c r="I16" s="3" t="s">
        <v>6</v>
      </c>
      <c r="J16" s="10">
        <v>17</v>
      </c>
      <c r="K16" s="10">
        <v>20</v>
      </c>
      <c r="L16" s="11">
        <f>+Tabla14[[#This Row],[Medición]]*Tabla14[[#This Row],[Unitario]]</f>
        <v>340</v>
      </c>
    </row>
    <row r="17" spans="4:12" ht="72" hidden="1" customHeight="1" x14ac:dyDescent="0.25">
      <c r="D17" s="6"/>
      <c r="E17" s="7"/>
      <c r="F17" s="3"/>
      <c r="G17" s="7"/>
      <c r="H17" s="7"/>
      <c r="I17" s="3"/>
      <c r="J17" s="10"/>
      <c r="K17" s="10"/>
      <c r="L17" s="11">
        <f>+Tabla14[[#This Row],[Medición]]*Tabla14[[#This Row],[Unitario]]</f>
        <v>0</v>
      </c>
    </row>
    <row r="18" spans="4:12" ht="72" hidden="1" customHeight="1" x14ac:dyDescent="0.25">
      <c r="D18" s="8"/>
      <c r="E18" s="7"/>
      <c r="F18" s="3"/>
      <c r="G18" s="7"/>
      <c r="H18" s="7"/>
      <c r="I18" s="3"/>
      <c r="J18" s="10"/>
      <c r="K18" s="10"/>
      <c r="L18" s="11">
        <f>+Tabla14[[#This Row],[Medición]]*Tabla14[[#This Row],[Unitario]]</f>
        <v>0</v>
      </c>
    </row>
    <row r="19" spans="4:12" ht="72" hidden="1" customHeight="1" x14ac:dyDescent="0.25">
      <c r="D19" s="6"/>
      <c r="E19" s="12"/>
      <c r="F19" s="1"/>
      <c r="G19" s="7"/>
      <c r="H19" s="7"/>
      <c r="I19" s="1"/>
      <c r="J19" s="10"/>
      <c r="K19" s="10"/>
      <c r="L19" s="11">
        <f>+Tabla14[[#This Row],[Medición]]*Tabla14[[#This Row],[Unitario]]</f>
        <v>0</v>
      </c>
    </row>
    <row r="20" spans="4:12" ht="72" hidden="1" customHeight="1" x14ac:dyDescent="0.25">
      <c r="D20" s="8"/>
      <c r="E20" s="7"/>
      <c r="F20" s="3"/>
      <c r="G20" s="7"/>
      <c r="H20" s="7"/>
      <c r="I20" s="3"/>
      <c r="J20" s="10"/>
      <c r="K20" s="10"/>
      <c r="L20" s="11">
        <f>+Tabla14[[#This Row],[Medición]]*Tabla14[[#This Row],[Unitario]]</f>
        <v>0</v>
      </c>
    </row>
    <row r="21" spans="4:12" ht="72" hidden="1" customHeight="1" x14ac:dyDescent="0.25">
      <c r="D21" s="8"/>
      <c r="E21" s="7"/>
      <c r="F21" s="3"/>
      <c r="G21" s="7"/>
      <c r="H21" s="7"/>
      <c r="I21" s="3"/>
      <c r="J21" s="10"/>
      <c r="K21" s="10"/>
      <c r="L21" s="11">
        <f>+Tabla14[[#This Row],[Medición]]*Tabla14[[#This Row],[Unitario]]</f>
        <v>0</v>
      </c>
    </row>
    <row r="22" spans="4:12" ht="72" hidden="1" customHeight="1" x14ac:dyDescent="0.25">
      <c r="D22" s="6"/>
      <c r="E22" s="12"/>
      <c r="F22" s="3"/>
      <c r="G22" s="7"/>
      <c r="H22" s="7"/>
      <c r="I22" s="3"/>
      <c r="J22" s="10"/>
      <c r="K22" s="10"/>
      <c r="L22" s="11">
        <f>+Tabla14[[#This Row],[Medición]]*Tabla14[[#This Row],[Unitario]]</f>
        <v>0</v>
      </c>
    </row>
    <row r="23" spans="4:12" ht="72" hidden="1" customHeight="1" x14ac:dyDescent="0.25">
      <c r="D23" s="8"/>
      <c r="E23" s="7"/>
      <c r="F23" s="3"/>
      <c r="G23" s="7"/>
      <c r="H23" s="7"/>
      <c r="I23" s="3"/>
      <c r="J23" s="10"/>
      <c r="K23" s="10"/>
      <c r="L23" s="11"/>
    </row>
    <row r="24" spans="4:12" ht="72" customHeight="1" x14ac:dyDescent="0.25">
      <c r="D24" s="6"/>
      <c r="E24" s="12"/>
      <c r="F24" s="1"/>
      <c r="G24" s="7"/>
      <c r="H24" s="7"/>
      <c r="I24" s="1"/>
      <c r="J24" s="10"/>
      <c r="K24" s="10"/>
      <c r="L24" s="11"/>
    </row>
    <row r="25" spans="4:12" ht="12.6" thickBot="1" x14ac:dyDescent="0.3"/>
    <row r="26" spans="4:12" x14ac:dyDescent="0.25">
      <c r="J26" s="55" t="s">
        <v>11</v>
      </c>
      <c r="K26" s="56"/>
      <c r="L26" s="57">
        <f>SUM(Tabla14[Estimación Prespuestaria])</f>
        <v>10200</v>
      </c>
    </row>
    <row r="27" spans="4:12" x14ac:dyDescent="0.25">
      <c r="J27" s="58"/>
      <c r="K27" s="59" t="s">
        <v>6</v>
      </c>
      <c r="L27" s="60">
        <f ca="1">+SUMIF(Tabla14[[#All],[Prioridad]:[Estimación Prespuestaria]],K27,Tabla14[[#All],[Estimación Prespuestaria]])</f>
        <v>10200</v>
      </c>
    </row>
    <row r="28" spans="4:12" x14ac:dyDescent="0.25">
      <c r="J28" s="61"/>
      <c r="K28" s="59" t="s">
        <v>8</v>
      </c>
      <c r="L28" s="62">
        <f ca="1">+SUMIF(Tabla14[[#All],[Prioridad]:[Estimación Prespuestaria]],K28,Tabla14[[#All],[Estimación Prespuestaria]])</f>
        <v>0</v>
      </c>
    </row>
    <row r="29" spans="4:12" x14ac:dyDescent="0.25">
      <c r="J29" s="61"/>
      <c r="K29" s="59" t="s">
        <v>9</v>
      </c>
      <c r="L29" s="62">
        <f ca="1">+SUMIF(Tabla14[[#All],[Prioridad]:[Estimación Prespuestaria]],K29,Tabla14[[#All],[Estimación Prespuestaria]])</f>
        <v>0</v>
      </c>
    </row>
    <row r="30" spans="4:12" x14ac:dyDescent="0.25">
      <c r="J30" s="61"/>
      <c r="K30" s="59" t="s">
        <v>5</v>
      </c>
      <c r="L30" s="62">
        <f ca="1">+SUMIF(Tabla14[[#All],[Prioridad]:[Estimación Prespuestaria]],K30,Tabla14[[#All],[Estimación Prespuestaria]])</f>
        <v>0</v>
      </c>
    </row>
    <row r="31" spans="4:12" ht="12.6" thickBot="1" x14ac:dyDescent="0.3">
      <c r="J31" s="63"/>
      <c r="K31" s="64"/>
      <c r="L31" s="65"/>
    </row>
  </sheetData>
  <conditionalFormatting sqref="F20:F24 F15:F18">
    <cfRule type="containsText" dxfId="141" priority="105" operator="containsText" text="SÍ">
      <formula>NOT(ISERROR(SEARCH("SÍ",F15)))</formula>
    </cfRule>
    <cfRule type="containsText" dxfId="140" priority="106" operator="containsText" text="NO">
      <formula>NOT(ISERROR(SEARCH("NO",F15)))</formula>
    </cfRule>
  </conditionalFormatting>
  <conditionalFormatting sqref="F10">
    <cfRule type="containsText" dxfId="139" priority="103" operator="containsText" text="SÍ">
      <formula>NOT(ISERROR(SEARCH("SÍ",F10)))</formula>
    </cfRule>
    <cfRule type="containsText" dxfId="138" priority="104" operator="containsText" text="NO">
      <formula>NOT(ISERROR(SEARCH("NO",F10)))</formula>
    </cfRule>
  </conditionalFormatting>
  <conditionalFormatting sqref="F19">
    <cfRule type="containsText" dxfId="137" priority="101" operator="containsText" text="SÍ">
      <formula>NOT(ISERROR(SEARCH("SÍ",F19)))</formula>
    </cfRule>
    <cfRule type="containsText" dxfId="136" priority="102" operator="containsText" text="NO">
      <formula>NOT(ISERROR(SEARCH("NO",F19)))</formula>
    </cfRule>
  </conditionalFormatting>
  <conditionalFormatting sqref="I17:I24 I10">
    <cfRule type="containsText" dxfId="135" priority="97" operator="containsText" text="Baja">
      <formula>NOT(ISERROR(SEARCH("Baja",I10)))</formula>
    </cfRule>
    <cfRule type="containsText" dxfId="134" priority="98" operator="containsText" text="Media">
      <formula>NOT(ISERROR(SEARCH("Media",I10)))</formula>
    </cfRule>
    <cfRule type="containsText" dxfId="133" priority="99" operator="containsText" text="Alta">
      <formula>NOT(ISERROR(SEARCH("Alta",I10)))</formula>
    </cfRule>
    <cfRule type="containsText" dxfId="132" priority="100" operator="containsText" text="No procede">
      <formula>NOT(ISERROR(SEARCH("No procede",I10)))</formula>
    </cfRule>
  </conditionalFormatting>
  <conditionalFormatting sqref="F12">
    <cfRule type="containsText" dxfId="131" priority="59" operator="containsText" text="SÍ">
      <formula>NOT(ISERROR(SEARCH("SÍ",F12)))</formula>
    </cfRule>
    <cfRule type="containsText" dxfId="130" priority="60" operator="containsText" text="NO">
      <formula>NOT(ISERROR(SEARCH("NO",F12)))</formula>
    </cfRule>
  </conditionalFormatting>
  <conditionalFormatting sqref="I12">
    <cfRule type="containsText" dxfId="129" priority="55" operator="containsText" text="Baja">
      <formula>NOT(ISERROR(SEARCH("Baja",I12)))</formula>
    </cfRule>
    <cfRule type="containsText" dxfId="128" priority="56" operator="containsText" text="Media">
      <formula>NOT(ISERROR(SEARCH("Media",I12)))</formula>
    </cfRule>
    <cfRule type="containsText" dxfId="127" priority="57" operator="containsText" text="Alta">
      <formula>NOT(ISERROR(SEARCH("Alta",I12)))</formula>
    </cfRule>
    <cfRule type="containsText" dxfId="126" priority="58" operator="containsText" text="No procede">
      <formula>NOT(ISERROR(SEARCH("No procede",I12)))</formula>
    </cfRule>
  </conditionalFormatting>
  <conditionalFormatting sqref="F14">
    <cfRule type="containsText" dxfId="125" priority="53" operator="containsText" text="SÍ">
      <formula>NOT(ISERROR(SEARCH("SÍ",F14)))</formula>
    </cfRule>
    <cfRule type="containsText" dxfId="124" priority="54" operator="containsText" text="NO">
      <formula>NOT(ISERROR(SEARCH("NO",F14)))</formula>
    </cfRule>
  </conditionalFormatting>
  <conditionalFormatting sqref="F11">
    <cfRule type="containsText" dxfId="123" priority="47" operator="containsText" text="SÍ">
      <formula>NOT(ISERROR(SEARCH("SÍ",F11)))</formula>
    </cfRule>
    <cfRule type="containsText" dxfId="122" priority="48" operator="containsText" text="NO">
      <formula>NOT(ISERROR(SEARCH("NO",F11)))</formula>
    </cfRule>
  </conditionalFormatting>
  <conditionalFormatting sqref="I11">
    <cfRule type="containsText" dxfId="121" priority="43" operator="containsText" text="Baja">
      <formula>NOT(ISERROR(SEARCH("Baja",I11)))</formula>
    </cfRule>
    <cfRule type="containsText" dxfId="120" priority="44" operator="containsText" text="Media">
      <formula>NOT(ISERROR(SEARCH("Media",I11)))</formula>
    </cfRule>
    <cfRule type="containsText" dxfId="119" priority="45" operator="containsText" text="Alta">
      <formula>NOT(ISERROR(SEARCH("Alta",I11)))</formula>
    </cfRule>
    <cfRule type="containsText" dxfId="118" priority="46" operator="containsText" text="No procede">
      <formula>NOT(ISERROR(SEARCH("No procede",I11)))</formula>
    </cfRule>
  </conditionalFormatting>
  <conditionalFormatting sqref="F13">
    <cfRule type="containsText" dxfId="117" priority="29" operator="containsText" text="SÍ">
      <formula>NOT(ISERROR(SEARCH("SÍ",F13)))</formula>
    </cfRule>
    <cfRule type="containsText" dxfId="116" priority="30" operator="containsText" text="NO">
      <formula>NOT(ISERROR(SEARCH("NO",F13)))</formula>
    </cfRule>
  </conditionalFormatting>
  <conditionalFormatting sqref="I13">
    <cfRule type="containsText" dxfId="115" priority="21" operator="containsText" text="Baja">
      <formula>NOT(ISERROR(SEARCH("Baja",I13)))</formula>
    </cfRule>
    <cfRule type="containsText" dxfId="114" priority="22" operator="containsText" text="Media">
      <formula>NOT(ISERROR(SEARCH("Media",I13)))</formula>
    </cfRule>
    <cfRule type="containsText" dxfId="113" priority="23" operator="containsText" text="Alta">
      <formula>NOT(ISERROR(SEARCH("Alta",I13)))</formula>
    </cfRule>
    <cfRule type="containsText" dxfId="112" priority="24" operator="containsText" text="No procede">
      <formula>NOT(ISERROR(SEARCH("No procede",I13)))</formula>
    </cfRule>
  </conditionalFormatting>
  <conditionalFormatting sqref="I14">
    <cfRule type="containsText" dxfId="111" priority="17" operator="containsText" text="Baja">
      <formula>NOT(ISERROR(SEARCH("Baja",I14)))</formula>
    </cfRule>
    <cfRule type="containsText" dxfId="110" priority="18" operator="containsText" text="Media">
      <formula>NOT(ISERROR(SEARCH("Media",I14)))</formula>
    </cfRule>
    <cfRule type="containsText" dxfId="109" priority="19" operator="containsText" text="Alta">
      <formula>NOT(ISERROR(SEARCH("Alta",I14)))</formula>
    </cfRule>
    <cfRule type="containsText" dxfId="108" priority="20" operator="containsText" text="No procede">
      <formula>NOT(ISERROR(SEARCH("No procede",I14)))</formula>
    </cfRule>
  </conditionalFormatting>
  <conditionalFormatting sqref="I15">
    <cfRule type="containsText" dxfId="107" priority="13" operator="containsText" text="Baja">
      <formula>NOT(ISERROR(SEARCH("Baja",I15)))</formula>
    </cfRule>
    <cfRule type="containsText" dxfId="106" priority="14" operator="containsText" text="Media">
      <formula>NOT(ISERROR(SEARCH("Media",I15)))</formula>
    </cfRule>
    <cfRule type="containsText" dxfId="105" priority="15" operator="containsText" text="Alta">
      <formula>NOT(ISERROR(SEARCH("Alta",I15)))</formula>
    </cfRule>
    <cfRule type="containsText" dxfId="104" priority="16" operator="containsText" text="No procede">
      <formula>NOT(ISERROR(SEARCH("No procede",I15)))</formula>
    </cfRule>
  </conditionalFormatting>
  <conditionalFormatting sqref="I16">
    <cfRule type="containsText" dxfId="103" priority="9" operator="containsText" text="Baja">
      <formula>NOT(ISERROR(SEARCH("Baja",I16)))</formula>
    </cfRule>
    <cfRule type="containsText" dxfId="102" priority="10" operator="containsText" text="Media">
      <formula>NOT(ISERROR(SEARCH("Media",I16)))</formula>
    </cfRule>
    <cfRule type="containsText" dxfId="101" priority="11" operator="containsText" text="Alta">
      <formula>NOT(ISERROR(SEARCH("Alta",I16)))</formula>
    </cfRule>
    <cfRule type="containsText" dxfId="100" priority="12" operator="containsText" text="No procede">
      <formula>NOT(ISERROR(SEARCH("No procede",I16)))</formula>
    </cfRule>
  </conditionalFormatting>
  <conditionalFormatting sqref="K27:K29">
    <cfRule type="containsText" dxfId="99" priority="5" operator="containsText" text="Baja">
      <formula>NOT(ISERROR(SEARCH("Baja",K27)))</formula>
    </cfRule>
    <cfRule type="containsText" dxfId="98" priority="6" operator="containsText" text="Media">
      <formula>NOT(ISERROR(SEARCH("Media",K27)))</formula>
    </cfRule>
    <cfRule type="containsText" dxfId="97" priority="7" operator="containsText" text="Alta">
      <formula>NOT(ISERROR(SEARCH("Alta",K27)))</formula>
    </cfRule>
    <cfRule type="containsText" dxfId="96" priority="8" operator="containsText" text="No procede">
      <formula>NOT(ISERROR(SEARCH("No procede",K27)))</formula>
    </cfRule>
  </conditionalFormatting>
  <conditionalFormatting sqref="K30">
    <cfRule type="containsText" dxfId="95" priority="1" operator="containsText" text="Baja">
      <formula>NOT(ISERROR(SEARCH("Baja",K30)))</formula>
    </cfRule>
    <cfRule type="containsText" dxfId="94" priority="2" operator="containsText" text="Media">
      <formula>NOT(ISERROR(SEARCH("Media",K30)))</formula>
    </cfRule>
    <cfRule type="containsText" dxfId="93" priority="3" operator="containsText" text="Alta">
      <formula>NOT(ISERROR(SEARCH("Alta",K30)))</formula>
    </cfRule>
    <cfRule type="containsText" dxfId="92" priority="4" operator="containsText" text="No procede">
      <formula>NOT(ISERROR(SEARCH("No procede",K30)))</formula>
    </cfRule>
  </conditionalFormatting>
  <pageMargins left="0.7" right="0.7" top="0.75" bottom="0.75" header="0.3" footer="0.3"/>
  <pageSetup paperSize="9" scale="53" fitToHeight="0" orientation="portrait" r:id="rId1"/>
  <headerFooter>
    <oddHeader>&amp;L&amp;F&amp;R&amp;A</oddHeader>
    <oddFooter>&amp;L&amp;P - &amp;N&amp;R&amp;D</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L31"/>
  <sheetViews>
    <sheetView zoomScale="120" zoomScaleNormal="120" workbookViewId="0">
      <selection activeCell="G10" sqref="G10"/>
    </sheetView>
  </sheetViews>
  <sheetFormatPr baseColWidth="10" defaultColWidth="11.44140625" defaultRowHeight="12" x14ac:dyDescent="0.25"/>
  <cols>
    <col min="1" max="3" width="11.44140625" style="2"/>
    <col min="4" max="4" width="16.33203125" style="2" hidden="1" customWidth="1"/>
    <col min="5" max="5" width="24" style="13" customWidth="1"/>
    <col min="6" max="6" width="16.44140625" style="4" customWidth="1"/>
    <col min="7" max="8" width="29.5546875" style="14" customWidth="1"/>
    <col min="9" max="9" width="13" style="2" customWidth="1"/>
    <col min="10" max="10" width="11.44140625" style="9" bestFit="1" customWidth="1"/>
    <col min="11" max="11" width="12.5546875" style="9" bestFit="1" customWidth="1"/>
    <col min="12" max="12" width="15.88671875" style="5" customWidth="1"/>
    <col min="13" max="16384" width="11.44140625" style="2"/>
  </cols>
  <sheetData>
    <row r="2" spans="4:12" x14ac:dyDescent="0.25">
      <c r="H2" s="14" t="s">
        <v>7</v>
      </c>
      <c r="I2" s="2" t="s">
        <v>6</v>
      </c>
    </row>
    <row r="3" spans="4:12" x14ac:dyDescent="0.25">
      <c r="I3" s="2" t="s">
        <v>8</v>
      </c>
    </row>
    <row r="4" spans="4:12" x14ac:dyDescent="0.25">
      <c r="I4" s="2" t="s">
        <v>9</v>
      </c>
    </row>
    <row r="5" spans="4:12" x14ac:dyDescent="0.25">
      <c r="I5" s="2" t="s">
        <v>5</v>
      </c>
    </row>
    <row r="9" spans="4:12" ht="72" customHeight="1" x14ac:dyDescent="0.25">
      <c r="D9" s="90" t="s">
        <v>90</v>
      </c>
      <c r="E9" s="91" t="s">
        <v>91</v>
      </c>
      <c r="F9" s="92" t="s">
        <v>0</v>
      </c>
      <c r="G9" s="93" t="s">
        <v>1</v>
      </c>
      <c r="H9" s="93" t="s">
        <v>2</v>
      </c>
      <c r="I9" s="93" t="s">
        <v>3</v>
      </c>
      <c r="J9" s="46" t="s">
        <v>10</v>
      </c>
      <c r="K9" s="46" t="s">
        <v>89</v>
      </c>
      <c r="L9" s="94" t="s">
        <v>4</v>
      </c>
    </row>
    <row r="10" spans="4:12" ht="84" x14ac:dyDescent="0.25">
      <c r="D10" s="8"/>
      <c r="E10" s="12" t="s">
        <v>94</v>
      </c>
      <c r="F10" s="1"/>
      <c r="G10" s="7" t="s">
        <v>93</v>
      </c>
      <c r="H10" s="7" t="s">
        <v>92</v>
      </c>
      <c r="I10" s="3" t="s">
        <v>8</v>
      </c>
      <c r="J10" s="10">
        <v>1</v>
      </c>
      <c r="K10" s="10">
        <v>500</v>
      </c>
      <c r="L10" s="48">
        <f>+Tabla145[[#This Row],[Medición]]*Tabla145[[#This Row],[Unitario]]</f>
        <v>500</v>
      </c>
    </row>
    <row r="11" spans="4:12" ht="72" x14ac:dyDescent="0.25">
      <c r="D11" s="8"/>
      <c r="E11" s="12" t="s">
        <v>95</v>
      </c>
      <c r="F11" s="1"/>
      <c r="G11" s="7" t="s">
        <v>96</v>
      </c>
      <c r="H11" s="7" t="s">
        <v>97</v>
      </c>
      <c r="I11" s="3" t="s">
        <v>98</v>
      </c>
      <c r="J11" s="10"/>
      <c r="K11" s="10"/>
      <c r="L11" s="48">
        <f>+Tabla145[[#This Row],[Medición]]*Tabla145[[#This Row],[Unitario]]</f>
        <v>0</v>
      </c>
    </row>
    <row r="12" spans="4:12" ht="48" x14ac:dyDescent="0.25">
      <c r="D12" s="8"/>
      <c r="E12" s="12" t="s">
        <v>99</v>
      </c>
      <c r="F12" s="1"/>
      <c r="G12" s="7" t="s">
        <v>100</v>
      </c>
      <c r="H12" s="7" t="s">
        <v>101</v>
      </c>
      <c r="I12" s="3" t="s">
        <v>98</v>
      </c>
      <c r="J12" s="10"/>
      <c r="K12" s="10"/>
      <c r="L12" s="48">
        <f>+Tabla145[[#This Row],[Medición]]*Tabla145[[#This Row],[Unitario]]</f>
        <v>0</v>
      </c>
    </row>
    <row r="13" spans="4:12" x14ac:dyDescent="0.25">
      <c r="D13" s="8"/>
      <c r="E13" s="7"/>
      <c r="F13" s="1"/>
      <c r="G13" s="7"/>
      <c r="H13" s="7"/>
      <c r="I13" s="3"/>
      <c r="J13" s="10"/>
      <c r="K13" s="10"/>
      <c r="L13" s="48">
        <f>+Tabla145[[#This Row],[Medición]]*Tabla145[[#This Row],[Unitario]]</f>
        <v>0</v>
      </c>
    </row>
    <row r="14" spans="4:12" x14ac:dyDescent="0.25">
      <c r="D14" s="8"/>
      <c r="E14" s="7"/>
      <c r="F14" s="1"/>
      <c r="G14" s="7"/>
      <c r="H14" s="7"/>
      <c r="I14" s="3"/>
      <c r="J14" s="10"/>
      <c r="K14" s="10"/>
      <c r="L14" s="48">
        <f>+Tabla145[[#This Row],[Medición]]*Tabla145[[#This Row],[Unitario]]</f>
        <v>0</v>
      </c>
    </row>
    <row r="15" spans="4:12" x14ac:dyDescent="0.25">
      <c r="D15" s="8"/>
      <c r="E15" s="7"/>
      <c r="F15" s="1"/>
      <c r="G15" s="7"/>
      <c r="H15" s="7"/>
      <c r="I15" s="3"/>
      <c r="J15" s="10"/>
      <c r="K15" s="10"/>
      <c r="L15" s="48">
        <f>+Tabla145[[#This Row],[Medición]]*Tabla145[[#This Row],[Unitario]]</f>
        <v>0</v>
      </c>
    </row>
    <row r="16" spans="4:12" x14ac:dyDescent="0.25">
      <c r="D16" s="8"/>
      <c r="E16" s="7"/>
      <c r="F16" s="1"/>
      <c r="G16" s="7"/>
      <c r="H16" s="7"/>
      <c r="I16" s="3"/>
      <c r="J16" s="10"/>
      <c r="K16" s="10"/>
      <c r="L16" s="48">
        <f>+Tabla145[[#This Row],[Medición]]*Tabla145[[#This Row],[Unitario]]</f>
        <v>0</v>
      </c>
    </row>
    <row r="17" spans="4:12" x14ac:dyDescent="0.25">
      <c r="D17" s="8"/>
      <c r="E17" s="7"/>
      <c r="F17" s="1"/>
      <c r="G17" s="7"/>
      <c r="H17" s="7"/>
      <c r="I17" s="3"/>
      <c r="J17" s="10"/>
      <c r="K17" s="10"/>
      <c r="L17" s="48">
        <f>+Tabla145[[#This Row],[Medición]]*Tabla145[[#This Row],[Unitario]]</f>
        <v>0</v>
      </c>
    </row>
    <row r="18" spans="4:12" x14ac:dyDescent="0.25">
      <c r="D18" s="8"/>
      <c r="E18" s="7"/>
      <c r="F18" s="1"/>
      <c r="G18" s="7"/>
      <c r="H18" s="7"/>
      <c r="I18" s="3"/>
      <c r="J18" s="10"/>
      <c r="K18" s="10"/>
      <c r="L18" s="48">
        <f>+Tabla145[[#This Row],[Medición]]*Tabla145[[#This Row],[Unitario]]</f>
        <v>0</v>
      </c>
    </row>
    <row r="19" spans="4:12" x14ac:dyDescent="0.25">
      <c r="D19" s="8"/>
      <c r="E19" s="7"/>
      <c r="F19" s="1"/>
      <c r="G19" s="7"/>
      <c r="H19" s="7"/>
      <c r="I19" s="3"/>
      <c r="J19" s="10"/>
      <c r="K19" s="10"/>
      <c r="L19" s="48">
        <f>+Tabla145[[#This Row],[Medición]]*Tabla145[[#This Row],[Unitario]]</f>
        <v>0</v>
      </c>
    </row>
    <row r="20" spans="4:12" x14ac:dyDescent="0.25">
      <c r="D20" s="8"/>
      <c r="E20" s="7"/>
      <c r="F20" s="1"/>
      <c r="G20" s="7"/>
      <c r="H20" s="7"/>
      <c r="I20" s="3"/>
      <c r="J20" s="10"/>
      <c r="K20" s="10"/>
      <c r="L20" s="48">
        <f>+Tabla145[[#This Row],[Medición]]*Tabla145[[#This Row],[Unitario]]</f>
        <v>0</v>
      </c>
    </row>
    <row r="21" spans="4:12" x14ac:dyDescent="0.25">
      <c r="D21" s="8"/>
      <c r="E21" s="7"/>
      <c r="F21" s="1"/>
      <c r="G21" s="7"/>
      <c r="H21" s="7"/>
      <c r="I21" s="3"/>
      <c r="J21" s="10"/>
      <c r="K21" s="10"/>
      <c r="L21" s="48">
        <f>+Tabla145[[#This Row],[Medición]]*Tabla145[[#This Row],[Unitario]]</f>
        <v>0</v>
      </c>
    </row>
    <row r="22" spans="4:12" x14ac:dyDescent="0.25">
      <c r="D22" s="8"/>
      <c r="E22" s="7"/>
      <c r="F22" s="1"/>
      <c r="G22" s="7"/>
      <c r="H22" s="7"/>
      <c r="I22" s="3"/>
      <c r="J22" s="10"/>
      <c r="K22" s="10"/>
      <c r="L22" s="48">
        <f>+Tabla145[[#This Row],[Medición]]*Tabla145[[#This Row],[Unitario]]</f>
        <v>0</v>
      </c>
    </row>
    <row r="23" spans="4:12" x14ac:dyDescent="0.25">
      <c r="D23" s="8"/>
      <c r="E23" s="7"/>
      <c r="F23" s="1"/>
      <c r="G23" s="7"/>
      <c r="H23" s="7"/>
      <c r="I23" s="3"/>
      <c r="J23" s="10"/>
      <c r="K23" s="10"/>
      <c r="L23" s="48"/>
    </row>
    <row r="24" spans="4:12" x14ac:dyDescent="0.25">
      <c r="D24" s="49"/>
      <c r="E24" s="52"/>
      <c r="F24" s="51"/>
      <c r="G24" s="52"/>
      <c r="H24" s="52"/>
      <c r="I24" s="95"/>
      <c r="J24" s="53"/>
      <c r="K24" s="53"/>
      <c r="L24" s="54"/>
    </row>
    <row r="25" spans="4:12" ht="12.6" thickBot="1" x14ac:dyDescent="0.3"/>
    <row r="26" spans="4:12" x14ac:dyDescent="0.25">
      <c r="J26" s="55" t="s">
        <v>11</v>
      </c>
      <c r="K26" s="56"/>
      <c r="L26" s="57">
        <f>SUM(Tabla145[Estimación Prespuestaria])</f>
        <v>500</v>
      </c>
    </row>
    <row r="27" spans="4:12" x14ac:dyDescent="0.25">
      <c r="J27" s="58"/>
      <c r="K27" s="59" t="s">
        <v>6</v>
      </c>
      <c r="L27" s="60">
        <f ca="1">+SUMIF(Tabla145[[#All],[Prioridad]:[Estimación Prespuestaria]],K27,Tabla145[[#All],[Estimación Prespuestaria]])</f>
        <v>0</v>
      </c>
    </row>
    <row r="28" spans="4:12" x14ac:dyDescent="0.25">
      <c r="J28" s="61"/>
      <c r="K28" s="59" t="s">
        <v>8</v>
      </c>
      <c r="L28" s="62">
        <f ca="1">+SUMIF(Tabla145[[#All],[Prioridad]:[Estimación Prespuestaria]],K28,Tabla145[[#All],[Estimación Prespuestaria]])</f>
        <v>500</v>
      </c>
    </row>
    <row r="29" spans="4:12" x14ac:dyDescent="0.25">
      <c r="J29" s="61"/>
      <c r="K29" s="59" t="s">
        <v>9</v>
      </c>
      <c r="L29" s="62">
        <f ca="1">+SUMIF(Tabla145[[#All],[Prioridad]:[Estimación Prespuestaria]],K29,Tabla145[[#All],[Estimación Prespuestaria]])</f>
        <v>0</v>
      </c>
    </row>
    <row r="30" spans="4:12" x14ac:dyDescent="0.25">
      <c r="J30" s="61"/>
      <c r="K30" s="59" t="s">
        <v>5</v>
      </c>
      <c r="L30" s="62">
        <f ca="1">+SUMIF(Tabla145[[#All],[Prioridad]:[Estimación Prespuestaria]],K30,Tabla145[[#All],[Estimación Prespuestaria]])</f>
        <v>0</v>
      </c>
    </row>
    <row r="31" spans="4:12" ht="12.6" thickBot="1" x14ac:dyDescent="0.3">
      <c r="J31" s="63"/>
      <c r="K31" s="64"/>
      <c r="L31" s="65"/>
    </row>
  </sheetData>
  <conditionalFormatting sqref="F10">
    <cfRule type="containsText" dxfId="78" priority="71" operator="containsText" text="SÍ">
      <formula>NOT(ISERROR(SEARCH("SÍ",F10)))</formula>
    </cfRule>
    <cfRule type="containsText" dxfId="77" priority="72" operator="containsText" text="NO">
      <formula>NOT(ISERROR(SEARCH("NO",F10)))</formula>
    </cfRule>
  </conditionalFormatting>
  <conditionalFormatting sqref="I10">
    <cfRule type="containsText" dxfId="76" priority="65" operator="containsText" text="Baja">
      <formula>NOT(ISERROR(SEARCH("Baja",I10)))</formula>
    </cfRule>
    <cfRule type="containsText" dxfId="75" priority="66" operator="containsText" text="Media">
      <formula>NOT(ISERROR(SEARCH("Media",I10)))</formula>
    </cfRule>
    <cfRule type="containsText" dxfId="74" priority="67" operator="containsText" text="Alta">
      <formula>NOT(ISERROR(SEARCH("Alta",I10)))</formula>
    </cfRule>
    <cfRule type="containsText" dxfId="73" priority="68" operator="containsText" text="No procede">
      <formula>NOT(ISERROR(SEARCH("No procede",I10)))</formula>
    </cfRule>
  </conditionalFormatting>
  <conditionalFormatting sqref="F13:F14">
    <cfRule type="containsText" dxfId="72" priority="63" operator="containsText" text="SÍ">
      <formula>NOT(ISERROR(SEARCH("SÍ",F13)))</formula>
    </cfRule>
    <cfRule type="containsText" dxfId="71" priority="64" operator="containsText" text="NO">
      <formula>NOT(ISERROR(SEARCH("NO",F13)))</formula>
    </cfRule>
  </conditionalFormatting>
  <conditionalFormatting sqref="I13:I14">
    <cfRule type="containsText" dxfId="70" priority="59" operator="containsText" text="Baja">
      <formula>NOT(ISERROR(SEARCH("Baja",I13)))</formula>
    </cfRule>
    <cfRule type="containsText" dxfId="69" priority="60" operator="containsText" text="Media">
      <formula>NOT(ISERROR(SEARCH("Media",I13)))</formula>
    </cfRule>
    <cfRule type="containsText" dxfId="68" priority="61" operator="containsText" text="Alta">
      <formula>NOT(ISERROR(SEARCH("Alta",I13)))</formula>
    </cfRule>
    <cfRule type="containsText" dxfId="67" priority="62" operator="containsText" text="No procede">
      <formula>NOT(ISERROR(SEARCH("No procede",I13)))</formula>
    </cfRule>
  </conditionalFormatting>
  <conditionalFormatting sqref="F14">
    <cfRule type="containsText" dxfId="66" priority="57" operator="containsText" text="SÍ">
      <formula>NOT(ISERROR(SEARCH("SÍ",F14)))</formula>
    </cfRule>
    <cfRule type="containsText" dxfId="65" priority="58" operator="containsText" text="NO">
      <formula>NOT(ISERROR(SEARCH("NO",F14)))</formula>
    </cfRule>
  </conditionalFormatting>
  <conditionalFormatting sqref="F13">
    <cfRule type="containsText" dxfId="64" priority="49" operator="containsText" text="SÍ">
      <formula>NOT(ISERROR(SEARCH("SÍ",F13)))</formula>
    </cfRule>
    <cfRule type="containsText" dxfId="63" priority="50" operator="containsText" text="NO">
      <formula>NOT(ISERROR(SEARCH("NO",F13)))</formula>
    </cfRule>
  </conditionalFormatting>
  <conditionalFormatting sqref="I13">
    <cfRule type="containsText" dxfId="62" priority="45" operator="containsText" text="Baja">
      <formula>NOT(ISERROR(SEARCH("Baja",I13)))</formula>
    </cfRule>
    <cfRule type="containsText" dxfId="61" priority="46" operator="containsText" text="Media">
      <formula>NOT(ISERROR(SEARCH("Media",I13)))</formula>
    </cfRule>
    <cfRule type="containsText" dxfId="60" priority="47" operator="containsText" text="Alta">
      <formula>NOT(ISERROR(SEARCH("Alta",I13)))</formula>
    </cfRule>
    <cfRule type="containsText" dxfId="59" priority="48" operator="containsText" text="No procede">
      <formula>NOT(ISERROR(SEARCH("No procede",I13)))</formula>
    </cfRule>
  </conditionalFormatting>
  <conditionalFormatting sqref="I14">
    <cfRule type="containsText" dxfId="58" priority="41" operator="containsText" text="Baja">
      <formula>NOT(ISERROR(SEARCH("Baja",I14)))</formula>
    </cfRule>
    <cfRule type="containsText" dxfId="57" priority="42" operator="containsText" text="Media">
      <formula>NOT(ISERROR(SEARCH("Media",I14)))</formula>
    </cfRule>
    <cfRule type="containsText" dxfId="56" priority="43" operator="containsText" text="Alta">
      <formula>NOT(ISERROR(SEARCH("Alta",I14)))</formula>
    </cfRule>
    <cfRule type="containsText" dxfId="55" priority="44" operator="containsText" text="No procede">
      <formula>NOT(ISERROR(SEARCH("No procede",I14)))</formula>
    </cfRule>
  </conditionalFormatting>
  <conditionalFormatting sqref="K27:K29">
    <cfRule type="containsText" dxfId="54" priority="29" operator="containsText" text="Baja">
      <formula>NOT(ISERROR(SEARCH("Baja",K27)))</formula>
    </cfRule>
    <cfRule type="containsText" dxfId="53" priority="30" operator="containsText" text="Media">
      <formula>NOT(ISERROR(SEARCH("Media",K27)))</formula>
    </cfRule>
    <cfRule type="containsText" dxfId="52" priority="31" operator="containsText" text="Alta">
      <formula>NOT(ISERROR(SEARCH("Alta",K27)))</formula>
    </cfRule>
    <cfRule type="containsText" dxfId="51" priority="32" operator="containsText" text="No procede">
      <formula>NOT(ISERROR(SEARCH("No procede",K27)))</formula>
    </cfRule>
  </conditionalFormatting>
  <conditionalFormatting sqref="K30">
    <cfRule type="containsText" dxfId="50" priority="25" operator="containsText" text="Baja">
      <formula>NOT(ISERROR(SEARCH("Baja",K30)))</formula>
    </cfRule>
    <cfRule type="containsText" dxfId="49" priority="26" operator="containsText" text="Media">
      <formula>NOT(ISERROR(SEARCH("Media",K30)))</formula>
    </cfRule>
    <cfRule type="containsText" dxfId="48" priority="27" operator="containsText" text="Alta">
      <formula>NOT(ISERROR(SEARCH("Alta",K30)))</formula>
    </cfRule>
    <cfRule type="containsText" dxfId="47" priority="28" operator="containsText" text="No procede">
      <formula>NOT(ISERROR(SEARCH("No procede",K30)))</formula>
    </cfRule>
  </conditionalFormatting>
  <conditionalFormatting sqref="F15:F24">
    <cfRule type="containsText" dxfId="46" priority="23" operator="containsText" text="SÍ">
      <formula>NOT(ISERROR(SEARCH("SÍ",F15)))</formula>
    </cfRule>
    <cfRule type="containsText" dxfId="45" priority="24" operator="containsText" text="NO">
      <formula>NOT(ISERROR(SEARCH("NO",F15)))</formula>
    </cfRule>
  </conditionalFormatting>
  <conditionalFormatting sqref="I15:I24">
    <cfRule type="containsText" dxfId="44" priority="19" operator="containsText" text="Baja">
      <formula>NOT(ISERROR(SEARCH("Baja",I15)))</formula>
    </cfRule>
    <cfRule type="containsText" dxfId="43" priority="20" operator="containsText" text="Media">
      <formula>NOT(ISERROR(SEARCH("Media",I15)))</formula>
    </cfRule>
    <cfRule type="containsText" dxfId="42" priority="21" operator="containsText" text="Alta">
      <formula>NOT(ISERROR(SEARCH("Alta",I15)))</formula>
    </cfRule>
    <cfRule type="containsText" dxfId="41" priority="22" operator="containsText" text="No procede">
      <formula>NOT(ISERROR(SEARCH("No procede",I15)))</formula>
    </cfRule>
  </conditionalFormatting>
  <conditionalFormatting sqref="F15:F24">
    <cfRule type="containsText" dxfId="40" priority="17" operator="containsText" text="SÍ">
      <formula>NOT(ISERROR(SEARCH("SÍ",F15)))</formula>
    </cfRule>
    <cfRule type="containsText" dxfId="39" priority="18" operator="containsText" text="NO">
      <formula>NOT(ISERROR(SEARCH("NO",F15)))</formula>
    </cfRule>
  </conditionalFormatting>
  <conditionalFormatting sqref="I15:I24">
    <cfRule type="containsText" dxfId="38" priority="13" operator="containsText" text="Baja">
      <formula>NOT(ISERROR(SEARCH("Baja",I15)))</formula>
    </cfRule>
    <cfRule type="containsText" dxfId="37" priority="14" operator="containsText" text="Media">
      <formula>NOT(ISERROR(SEARCH("Media",I15)))</formula>
    </cfRule>
    <cfRule type="containsText" dxfId="36" priority="15" operator="containsText" text="Alta">
      <formula>NOT(ISERROR(SEARCH("Alta",I15)))</formula>
    </cfRule>
    <cfRule type="containsText" dxfId="35" priority="16" operator="containsText" text="No procede">
      <formula>NOT(ISERROR(SEARCH("No procede",I15)))</formula>
    </cfRule>
  </conditionalFormatting>
  <conditionalFormatting sqref="F11">
    <cfRule type="containsText" dxfId="34" priority="11" operator="containsText" text="SÍ">
      <formula>NOT(ISERROR(SEARCH("SÍ",F11)))</formula>
    </cfRule>
    <cfRule type="containsText" dxfId="33" priority="12" operator="containsText" text="NO">
      <formula>NOT(ISERROR(SEARCH("NO",F11)))</formula>
    </cfRule>
  </conditionalFormatting>
  <conditionalFormatting sqref="I11">
    <cfRule type="containsText" dxfId="32" priority="7" operator="containsText" text="Baja">
      <formula>NOT(ISERROR(SEARCH("Baja",I11)))</formula>
    </cfRule>
    <cfRule type="containsText" dxfId="31" priority="8" operator="containsText" text="Media">
      <formula>NOT(ISERROR(SEARCH("Media",I11)))</formula>
    </cfRule>
    <cfRule type="containsText" dxfId="30" priority="9" operator="containsText" text="Alta">
      <formula>NOT(ISERROR(SEARCH("Alta",I11)))</formula>
    </cfRule>
    <cfRule type="containsText" dxfId="29" priority="10" operator="containsText" text="No procede">
      <formula>NOT(ISERROR(SEARCH("No procede",I11)))</formula>
    </cfRule>
  </conditionalFormatting>
  <conditionalFormatting sqref="F12">
    <cfRule type="containsText" dxfId="28" priority="5" operator="containsText" text="SÍ">
      <formula>NOT(ISERROR(SEARCH("SÍ",F12)))</formula>
    </cfRule>
    <cfRule type="containsText" dxfId="27" priority="6" operator="containsText" text="NO">
      <formula>NOT(ISERROR(SEARCH("NO",F12)))</formula>
    </cfRule>
  </conditionalFormatting>
  <conditionalFormatting sqref="I12">
    <cfRule type="containsText" dxfId="26" priority="1" operator="containsText" text="Baja">
      <formula>NOT(ISERROR(SEARCH("Baja",I12)))</formula>
    </cfRule>
    <cfRule type="containsText" dxfId="25" priority="2" operator="containsText" text="Media">
      <formula>NOT(ISERROR(SEARCH("Media",I12)))</formula>
    </cfRule>
    <cfRule type="containsText" dxfId="24" priority="3" operator="containsText" text="Alta">
      <formula>NOT(ISERROR(SEARCH("Alta",I12)))</formula>
    </cfRule>
    <cfRule type="containsText" dxfId="23" priority="4" operator="containsText" text="No procede">
      <formula>NOT(ISERROR(SEARCH("No procede",I12)))</formula>
    </cfRule>
  </conditionalFormatting>
  <pageMargins left="0.7" right="0.7" top="0.75" bottom="0.75" header="0.3" footer="0.3"/>
  <pageSetup paperSize="9" scale="53" fitToHeight="0" orientation="portrait" r:id="rId1"/>
  <headerFooter>
    <oddHeader>&amp;L&amp;F&amp;R&amp;A</oddHeader>
    <oddFooter>&amp;L&amp;P - &amp;N&amp;R&amp;D</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7:M52"/>
  <sheetViews>
    <sheetView zoomScaleNormal="100" workbookViewId="0">
      <selection activeCell="D13" sqref="D13"/>
    </sheetView>
  </sheetViews>
  <sheetFormatPr baseColWidth="10" defaultRowHeight="14.4" x14ac:dyDescent="0.3"/>
  <cols>
    <col min="8" max="8" width="34.44140625" customWidth="1"/>
    <col min="9" max="9" width="16.44140625" customWidth="1"/>
    <col min="10" max="10" width="27.88671875" customWidth="1"/>
    <col min="11" max="11" width="19.5546875" customWidth="1"/>
    <col min="13" max="13" width="16.6640625" customWidth="1"/>
  </cols>
  <sheetData>
    <row r="7" spans="7:13" ht="18" x14ac:dyDescent="0.35">
      <c r="G7" s="122" t="s">
        <v>74</v>
      </c>
      <c r="H7" s="123"/>
      <c r="I7" s="123"/>
      <c r="J7" s="123"/>
      <c r="K7" s="123"/>
      <c r="L7" s="123"/>
      <c r="M7" s="124"/>
    </row>
    <row r="9" spans="7:13" ht="18" x14ac:dyDescent="0.35">
      <c r="G9" s="122" t="s">
        <v>12</v>
      </c>
      <c r="H9" s="123"/>
      <c r="I9" s="123"/>
      <c r="J9" s="123"/>
      <c r="K9" s="123"/>
      <c r="L9" s="123"/>
      <c r="M9" s="124"/>
    </row>
    <row r="11" spans="7:13" ht="28.8" x14ac:dyDescent="0.3">
      <c r="G11" s="15" t="s">
        <v>13</v>
      </c>
      <c r="H11" s="15" t="s">
        <v>14</v>
      </c>
      <c r="I11" s="15" t="s">
        <v>22</v>
      </c>
      <c r="J11" s="15" t="s">
        <v>15</v>
      </c>
      <c r="K11" s="15" t="s">
        <v>16</v>
      </c>
      <c r="L11" s="15" t="s">
        <v>18</v>
      </c>
      <c r="M11" s="17" t="s">
        <v>17</v>
      </c>
    </row>
    <row r="12" spans="7:13" ht="28.8" x14ac:dyDescent="0.3">
      <c r="G12" s="16">
        <v>1</v>
      </c>
      <c r="H12" s="15" t="str">
        <f>+'HS 3'!E10</f>
        <v>Ventilación de las viviendas, Zona Privativa</v>
      </c>
      <c r="I12" s="16"/>
      <c r="J12" s="16"/>
      <c r="K12" s="16"/>
      <c r="L12" s="16"/>
      <c r="M12" s="18"/>
    </row>
    <row r="13" spans="7:13" ht="201.6" x14ac:dyDescent="0.3">
      <c r="G13" s="16"/>
      <c r="H13" s="15" t="str">
        <f>+'HS 3'!G10</f>
        <v>Un concepto fundamental a tener en cuenta es que el aire debe circular desde los locales secos a los húmedos, para ello los comedores, los dormitorios y las salas de estar deben disponer de aberturas de admisión; los aseos, las cocinas y los cuartos de baño deben disponer de aberturas de extracción; las particiones situadas entre los locales con admisión y los locales con extracción deben disponer de aberturas de paso.</v>
      </c>
      <c r="I13" s="16"/>
      <c r="J13" s="15" t="s">
        <v>75</v>
      </c>
      <c r="K13" s="16" t="s">
        <v>20</v>
      </c>
      <c r="L13" s="16">
        <v>3</v>
      </c>
      <c r="M13" s="18">
        <f>+'HS 3'!L10</f>
        <v>5100</v>
      </c>
    </row>
    <row r="14" spans="7:13" x14ac:dyDescent="0.3">
      <c r="G14" s="16">
        <v>2</v>
      </c>
      <c r="H14" s="15" t="str">
        <f>+Tabla1[[#This Row],[Calidad del aire interior]]</f>
        <v>Ventilación de las zonas comunes</v>
      </c>
      <c r="I14" s="16"/>
      <c r="J14" s="15"/>
      <c r="K14" s="16"/>
      <c r="L14" s="16"/>
      <c r="M14" s="18"/>
    </row>
    <row r="15" spans="7:13" ht="144" x14ac:dyDescent="0.3">
      <c r="G15" s="16"/>
      <c r="H15" s="15" t="s">
        <v>76</v>
      </c>
      <c r="I15" s="16"/>
      <c r="J15" s="15" t="s">
        <v>81</v>
      </c>
      <c r="K15" s="16" t="s">
        <v>20</v>
      </c>
      <c r="L15" s="16">
        <v>1</v>
      </c>
      <c r="M15" s="18">
        <f>+Tabla1[[#This Row],[Estimación Prespuestaria]]</f>
        <v>300</v>
      </c>
    </row>
    <row r="16" spans="7:13" x14ac:dyDescent="0.3">
      <c r="G16" s="16">
        <v>3</v>
      </c>
      <c r="H16" s="15" t="str">
        <f>+'HS 3'!E14</f>
        <v>Ventilación de las zonas comunes</v>
      </c>
      <c r="I16" s="16"/>
      <c r="J16" s="16"/>
      <c r="K16" s="16"/>
      <c r="L16" s="16"/>
      <c r="M16" s="18"/>
    </row>
    <row r="17" spans="7:13" ht="144" x14ac:dyDescent="0.3">
      <c r="G17" s="16"/>
      <c r="H17" s="15" t="s">
        <v>78</v>
      </c>
      <c r="I17" s="16"/>
      <c r="J17" s="15" t="s">
        <v>77</v>
      </c>
      <c r="K17" s="16" t="s">
        <v>20</v>
      </c>
      <c r="L17" s="16">
        <v>1</v>
      </c>
      <c r="M17" s="18">
        <f>+'HS 3'!L16</f>
        <v>600</v>
      </c>
    </row>
    <row r="18" spans="7:13" x14ac:dyDescent="0.3">
      <c r="G18" s="16">
        <v>4</v>
      </c>
      <c r="H18" s="15" t="str">
        <f>+'HS 3'!E14</f>
        <v>Ventilación de las zonas comunes</v>
      </c>
      <c r="I18" s="16"/>
      <c r="J18" s="16"/>
      <c r="K18" s="16"/>
      <c r="L18" s="16"/>
      <c r="M18" s="18"/>
    </row>
    <row r="19" spans="7:13" ht="144" x14ac:dyDescent="0.3">
      <c r="G19" s="16"/>
      <c r="H19" s="15" t="s">
        <v>79</v>
      </c>
      <c r="I19" s="16"/>
      <c r="J19" s="15" t="s">
        <v>81</v>
      </c>
      <c r="K19" s="16" t="s">
        <v>8</v>
      </c>
      <c r="L19" s="16">
        <v>2</v>
      </c>
      <c r="M19" s="18">
        <f>+'HS 3'!L17</f>
        <v>950</v>
      </c>
    </row>
    <row r="20" spans="7:13" ht="28.8" x14ac:dyDescent="0.3">
      <c r="G20" s="16">
        <v>5</v>
      </c>
      <c r="H20" s="15" t="str">
        <f>+'HS -2'!E10</f>
        <v>Condiciones del sistema de recogida de residuos</v>
      </c>
      <c r="I20" s="16"/>
      <c r="J20" s="16"/>
      <c r="K20" s="16"/>
      <c r="L20" s="16"/>
      <c r="M20" s="18"/>
    </row>
    <row r="21" spans="7:13" ht="115.2" x14ac:dyDescent="0.3">
      <c r="G21" s="16"/>
      <c r="H21" s="15" t="str">
        <f>+'HS -2'!H10</f>
        <v>Sería recomendable que el edificio se dotara de un almacén de contenedores, atendiendo a las características especificadas en el CTE DB HS2. No obstante, se aprecia dificultad en la configuración actual, salvo que se conforme el recinto en el patio donde ahora se depositan los contenedores</v>
      </c>
      <c r="I21" s="16"/>
      <c r="J21" s="15" t="s">
        <v>80</v>
      </c>
      <c r="K21" s="16" t="s">
        <v>21</v>
      </c>
      <c r="L21" s="16">
        <v>3</v>
      </c>
      <c r="M21" s="18">
        <f>+'HS -2'!L10</f>
        <v>5952</v>
      </c>
    </row>
    <row r="22" spans="7:13" x14ac:dyDescent="0.3">
      <c r="G22" s="16">
        <v>6</v>
      </c>
      <c r="H22" s="15" t="s">
        <v>57</v>
      </c>
      <c r="I22" s="16"/>
      <c r="J22" s="16"/>
      <c r="K22" s="16"/>
      <c r="L22" s="16"/>
      <c r="M22" s="18"/>
    </row>
    <row r="23" spans="7:13" ht="72" x14ac:dyDescent="0.3">
      <c r="G23" s="16"/>
      <c r="H23" s="15" t="s">
        <v>82</v>
      </c>
      <c r="I23" s="16"/>
      <c r="J23" s="15" t="s">
        <v>87</v>
      </c>
      <c r="K23" s="16" t="s">
        <v>8</v>
      </c>
      <c r="L23" s="16">
        <v>3</v>
      </c>
      <c r="M23" s="18">
        <f>+'HS 4'!L12</f>
        <v>2975</v>
      </c>
    </row>
    <row r="24" spans="7:13" x14ac:dyDescent="0.3">
      <c r="G24" s="16">
        <v>7</v>
      </c>
      <c r="H24" s="15" t="s">
        <v>57</v>
      </c>
      <c r="I24" s="16"/>
      <c r="J24" s="15"/>
      <c r="K24" s="16"/>
      <c r="L24" s="16"/>
      <c r="M24" s="39"/>
    </row>
    <row r="25" spans="7:13" ht="72" x14ac:dyDescent="0.3">
      <c r="G25" s="16"/>
      <c r="H25" s="38" t="s">
        <v>83</v>
      </c>
      <c r="I25" s="16"/>
      <c r="J25" s="15" t="s">
        <v>87</v>
      </c>
      <c r="K25" s="16" t="s">
        <v>8</v>
      </c>
      <c r="L25" s="16">
        <v>3</v>
      </c>
      <c r="M25" s="39">
        <f>+'HS 4'!L13</f>
        <v>2805</v>
      </c>
    </row>
    <row r="26" spans="7:13" x14ac:dyDescent="0.3">
      <c r="G26" s="16">
        <v>8</v>
      </c>
      <c r="H26" s="15" t="s">
        <v>57</v>
      </c>
      <c r="I26" s="16"/>
      <c r="J26" s="38"/>
      <c r="K26" s="16"/>
      <c r="L26" s="16"/>
      <c r="M26" s="39">
        <f>+'HS 3'!L23</f>
        <v>0</v>
      </c>
    </row>
    <row r="27" spans="7:13" ht="115.2" x14ac:dyDescent="0.3">
      <c r="G27" s="16"/>
      <c r="H27" s="38" t="s">
        <v>84</v>
      </c>
      <c r="I27" s="16"/>
      <c r="J27" s="15" t="s">
        <v>85</v>
      </c>
      <c r="K27" s="16" t="s">
        <v>8</v>
      </c>
      <c r="L27" s="16">
        <v>3</v>
      </c>
      <c r="M27" s="39">
        <f>+'HS 4'!L14</f>
        <v>3230</v>
      </c>
    </row>
    <row r="28" spans="7:13" x14ac:dyDescent="0.3">
      <c r="G28" s="16">
        <v>9</v>
      </c>
      <c r="H28" s="15" t="s">
        <v>57</v>
      </c>
      <c r="I28" s="16"/>
      <c r="J28" s="38"/>
      <c r="K28" s="16"/>
      <c r="L28" s="16"/>
      <c r="M28" s="39">
        <f>+'HS 3'!L25</f>
        <v>0</v>
      </c>
    </row>
    <row r="29" spans="7:13" ht="100.8" x14ac:dyDescent="0.3">
      <c r="G29" s="16"/>
      <c r="H29" s="38" t="s">
        <v>86</v>
      </c>
      <c r="I29" s="16"/>
      <c r="J29" s="15" t="s">
        <v>87</v>
      </c>
      <c r="K29" s="16" t="s">
        <v>8</v>
      </c>
      <c r="L29" s="16">
        <v>2</v>
      </c>
      <c r="M29" s="39">
        <f>+'HS 4'!L15</f>
        <v>850</v>
      </c>
    </row>
    <row r="30" spans="7:13" ht="172.8" x14ac:dyDescent="0.3">
      <c r="G30" s="16"/>
      <c r="H30" s="38" t="s">
        <v>88</v>
      </c>
      <c r="I30" s="16"/>
      <c r="J30" s="15" t="s">
        <v>87</v>
      </c>
      <c r="K30" s="16" t="s">
        <v>20</v>
      </c>
      <c r="L30" s="16">
        <v>1</v>
      </c>
      <c r="M30" s="39">
        <f>+'HS 4'!L16</f>
        <v>340</v>
      </c>
    </row>
    <row r="31" spans="7:13" x14ac:dyDescent="0.3">
      <c r="G31" s="16"/>
      <c r="H31" s="38"/>
      <c r="I31" s="16"/>
      <c r="J31" s="38"/>
      <c r="K31" s="16"/>
      <c r="L31" s="16"/>
      <c r="M31" s="39"/>
    </row>
    <row r="32" spans="7:13" x14ac:dyDescent="0.3">
      <c r="G32" s="16"/>
      <c r="H32" s="38"/>
      <c r="I32" s="16"/>
      <c r="J32" s="38"/>
      <c r="K32" s="16"/>
      <c r="L32" s="16"/>
      <c r="M32" s="39"/>
    </row>
    <row r="33" spans="7:13" x14ac:dyDescent="0.3">
      <c r="G33" s="16"/>
      <c r="H33" s="15"/>
      <c r="I33" s="16"/>
      <c r="J33" s="15"/>
      <c r="K33" s="16"/>
      <c r="L33" s="16"/>
      <c r="M33" s="18"/>
    </row>
    <row r="34" spans="7:13" x14ac:dyDescent="0.3">
      <c r="G34" s="16"/>
      <c r="H34" s="15"/>
      <c r="I34" s="16"/>
      <c r="J34" s="15"/>
      <c r="K34" s="16"/>
      <c r="L34" s="16"/>
      <c r="M34" s="18"/>
    </row>
    <row r="35" spans="7:13" x14ac:dyDescent="0.3">
      <c r="G35" s="16"/>
      <c r="H35" s="15"/>
      <c r="I35" s="16"/>
      <c r="J35" s="15"/>
      <c r="K35" s="16"/>
      <c r="L35" s="16"/>
      <c r="M35" s="18"/>
    </row>
    <row r="36" spans="7:13" x14ac:dyDescent="0.3">
      <c r="G36" s="16"/>
      <c r="H36" s="16"/>
      <c r="I36" s="16"/>
      <c r="J36" s="16"/>
      <c r="K36" s="16"/>
      <c r="L36" s="16"/>
      <c r="M36" s="16"/>
    </row>
    <row r="37" spans="7:13" ht="15" thickBot="1" x14ac:dyDescent="0.35">
      <c r="G37" s="16"/>
      <c r="H37" s="16"/>
      <c r="I37" s="16"/>
      <c r="J37" s="16"/>
      <c r="K37" s="16"/>
      <c r="L37" s="16"/>
      <c r="M37" s="16"/>
    </row>
    <row r="38" spans="7:13" ht="15" thickBot="1" x14ac:dyDescent="0.35">
      <c r="G38" s="16"/>
      <c r="H38" s="16"/>
      <c r="I38" s="16"/>
      <c r="J38" s="16"/>
      <c r="K38" s="28" t="s">
        <v>24</v>
      </c>
      <c r="L38" s="26"/>
      <c r="M38" s="27">
        <f>SUM(Tabla10[Coste Estimado])</f>
        <v>23102</v>
      </c>
    </row>
    <row r="39" spans="7:13" x14ac:dyDescent="0.3">
      <c r="G39" s="16"/>
      <c r="H39" s="16"/>
      <c r="I39" s="16"/>
      <c r="J39" s="16"/>
      <c r="K39" s="29" t="s">
        <v>25</v>
      </c>
      <c r="L39" s="24">
        <v>1</v>
      </c>
      <c r="M39" s="25">
        <f ca="1">+SUMIF(Tabla10[[#All],[Rango]:[Coste Estimado]],L39,Tabla10[[#All],[Coste Estimado]])</f>
        <v>1240</v>
      </c>
    </row>
    <row r="40" spans="7:13" x14ac:dyDescent="0.3">
      <c r="G40" s="16"/>
      <c r="H40" s="16"/>
      <c r="I40" s="16"/>
      <c r="J40" s="16"/>
      <c r="K40" s="30"/>
      <c r="L40" s="20">
        <v>2</v>
      </c>
      <c r="M40" s="21">
        <f ca="1">+SUMIF(Tabla10[[#All],[Rango]:[Coste Estimado]],L40,Tabla10[[#All],[Coste Estimado]])</f>
        <v>1800</v>
      </c>
    </row>
    <row r="41" spans="7:13" x14ac:dyDescent="0.3">
      <c r="G41" s="16"/>
      <c r="H41" s="16"/>
      <c r="I41" s="16"/>
      <c r="J41" s="16"/>
      <c r="K41" s="30"/>
      <c r="L41" s="20">
        <v>3</v>
      </c>
      <c r="M41" s="21">
        <f ca="1">+SUMIF(Tabla10[[#All],[Rango]:[Coste Estimado]],L41,Tabla10[[#All],[Coste Estimado]])</f>
        <v>20062</v>
      </c>
    </row>
    <row r="42" spans="7:13" x14ac:dyDescent="0.3">
      <c r="G42" s="16"/>
      <c r="H42" s="16"/>
      <c r="I42" s="16"/>
      <c r="J42" s="16"/>
      <c r="K42" s="30"/>
      <c r="L42" s="20">
        <v>4</v>
      </c>
      <c r="M42" s="21">
        <f ca="1">+SUMIF(Tabla10[[#All],[Rango]:[Coste Estimado]],L42,Tabla10[[#All],[Coste Estimado]])</f>
        <v>0</v>
      </c>
    </row>
    <row r="43" spans="7:13" x14ac:dyDescent="0.3">
      <c r="G43" s="16"/>
      <c r="J43" s="16"/>
      <c r="K43" s="31"/>
      <c r="L43" s="20">
        <v>5</v>
      </c>
      <c r="M43" s="21">
        <f ca="1">+SUMIF(Tabla10[[#All],[Rango]:[Coste Estimado]],L43,Tabla10[[#All],[Coste Estimado]])</f>
        <v>0</v>
      </c>
    </row>
    <row r="44" spans="7:13" x14ac:dyDescent="0.3">
      <c r="J44" s="16"/>
      <c r="K44" s="31"/>
      <c r="L44" s="20">
        <v>6</v>
      </c>
      <c r="M44" s="21">
        <f ca="1">+SUMIF(Tabla10[[#All],[Rango]:[Coste Estimado]],L44,Tabla10[[#All],[Coste Estimado]])</f>
        <v>0</v>
      </c>
    </row>
    <row r="45" spans="7:13" ht="15" thickBot="1" x14ac:dyDescent="0.35">
      <c r="J45" s="16"/>
      <c r="K45" s="32"/>
      <c r="L45" s="22">
        <v>7</v>
      </c>
      <c r="M45" s="23">
        <f ca="1">+SUMIF(Tabla10[[#All],[Rango]:[Coste Estimado]],L45,Tabla10[[#All],[Coste Estimado]])</f>
        <v>0</v>
      </c>
    </row>
    <row r="46" spans="7:13" x14ac:dyDescent="0.3">
      <c r="J46" s="16"/>
      <c r="K46" s="33" t="s">
        <v>26</v>
      </c>
      <c r="L46" s="34" t="s">
        <v>19</v>
      </c>
      <c r="M46" s="19">
        <f ca="1">+SUMIF(Tabla10[[#All],[Complejidad]:[Coste Estimado]],L46,Tabla10[[#All],[Coste Estimado]])</f>
        <v>0</v>
      </c>
    </row>
    <row r="47" spans="7:13" x14ac:dyDescent="0.3">
      <c r="J47" s="16"/>
      <c r="K47" s="30"/>
      <c r="L47" s="20" t="s">
        <v>27</v>
      </c>
      <c r="M47" s="21">
        <f ca="1">+SUMIF(Tabla10[[#All],[Complejidad]:[Coste Estimado]],L47,Tabla10[[#All],[Coste Estimado]])</f>
        <v>0</v>
      </c>
    </row>
    <row r="48" spans="7:13" x14ac:dyDescent="0.3">
      <c r="J48" s="16"/>
      <c r="K48" s="30"/>
      <c r="L48" s="20" t="s">
        <v>20</v>
      </c>
      <c r="M48" s="21">
        <f ca="1">+SUMIF(Tabla10[[#All],[Complejidad]:[Coste Estimado]],L48,Tabla10[[#All],[Coste Estimado]])</f>
        <v>6340</v>
      </c>
    </row>
    <row r="49" spans="10:13" x14ac:dyDescent="0.3">
      <c r="J49" s="16"/>
      <c r="K49" s="30"/>
      <c r="L49" s="20" t="s">
        <v>8</v>
      </c>
      <c r="M49" s="21">
        <f ca="1">+SUMIF(Tabla10[[#All],[Complejidad]:[Coste Estimado]],L49,Tabla10[[#All],[Coste Estimado]])</f>
        <v>10810</v>
      </c>
    </row>
    <row r="50" spans="10:13" x14ac:dyDescent="0.3">
      <c r="K50" s="31"/>
      <c r="L50" s="20" t="s">
        <v>21</v>
      </c>
      <c r="M50" s="21">
        <f ca="1">+SUMIF(Tabla10[[#All],[Complejidad]:[Coste Estimado]],L50,Tabla10[[#All],[Coste Estimado]])</f>
        <v>5952</v>
      </c>
    </row>
    <row r="51" spans="10:13" ht="15" thickBot="1" x14ac:dyDescent="0.35">
      <c r="K51" s="35"/>
      <c r="L51" s="36" t="s">
        <v>23</v>
      </c>
      <c r="M51" s="37">
        <f ca="1">+SUMIF(Tabla10[[#All],[Complejidad]:[Coste Estimado]],L51,Tabla10[[#All],[Coste Estimado]])</f>
        <v>0</v>
      </c>
    </row>
    <row r="52" spans="10:13" ht="15" thickTop="1" x14ac:dyDescent="0.3"/>
  </sheetData>
  <mergeCells count="2">
    <mergeCell ref="G9:M9"/>
    <mergeCell ref="G7:M7"/>
  </mergeCells>
  <pageMargins left="0.7" right="0.7" top="0.75" bottom="0.75" header="0.3" footer="0.3"/>
  <pageSetup paperSize="9" scale="6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TABLA MEJORA SALUBRIDAD</vt:lpstr>
      <vt:lpstr>HS -2</vt:lpstr>
      <vt:lpstr>HS 3</vt:lpstr>
      <vt:lpstr>HS 4</vt:lpstr>
      <vt:lpstr>HS 6</vt:lpstr>
      <vt:lpstr>VALORACIÓN</vt:lpstr>
      <vt:lpstr>'HS -2'!Área_de_impresión</vt:lpstr>
      <vt:lpstr>'HS 3'!Área_de_impresión</vt:lpstr>
      <vt:lpstr>'HS 4'!Área_de_impresión</vt:lpstr>
      <vt:lpstr>'HS 6'!Área_de_impresión</vt:lpstr>
      <vt:lpstr>'TABLA MEJORA SALUBRIDAD'!Área_de_impresión</vt:lpstr>
      <vt:lpstr>VALORACIÓN!Área_de_impresión</vt:lpstr>
      <vt:lpstr>'HS -2'!Títulos_a_imprimir</vt:lpstr>
      <vt:lpstr>'HS 3'!Títulos_a_imprimir</vt:lpstr>
      <vt:lpstr>'HS 4'!Títulos_a_imprimir</vt:lpstr>
      <vt:lpstr>'HS 6'!Títulos_a_imprimir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Meneu Díaz</dc:creator>
  <cp:lastModifiedBy>admon</cp:lastModifiedBy>
  <cp:lastPrinted>2022-03-12T10:02:20Z</cp:lastPrinted>
  <dcterms:created xsi:type="dcterms:W3CDTF">2022-02-02T08:06:53Z</dcterms:created>
  <dcterms:modified xsi:type="dcterms:W3CDTF">2022-11-14T07:47:05Z</dcterms:modified>
</cp:coreProperties>
</file>